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ЧУЖАЕВА\"/>
    </mc:Choice>
  </mc:AlternateContent>
  <xr:revisionPtr revIDLastSave="0" documentId="13_ncr:1_{6006C65D-8AF3-472F-BA01-9B56267B3BB2}" xr6:coauthVersionLast="36" xr6:coauthVersionMax="36" xr10:uidLastSave="{00000000-0000-0000-0000-000000000000}"/>
  <bookViews>
    <workbookView xWindow="0" yWindow="0" windowWidth="28800" windowHeight="11505" activeTab="3" xr2:uid="{00000000-000D-0000-FFFF-FFFF00000000}"/>
  </bookViews>
  <sheets>
    <sheet name="КС ДС" sheetId="9" r:id="rId1"/>
    <sheet name="Посещ и обращ" sheetId="8" r:id="rId2"/>
    <sheet name="Д-ка" sheetId="10" r:id="rId3"/>
    <sheet name="диализ" sheetId="11" r:id="rId4"/>
  </sheets>
  <definedNames>
    <definedName name="_xlnm.Print_Area" localSheetId="1">'Посещ и обращ'!$A$1:$AI$46</definedName>
  </definedNames>
  <calcPr calcId="191029"/>
</workbook>
</file>

<file path=xl/calcChain.xml><?xml version="1.0" encoding="utf-8"?>
<calcChain xmlns="http://schemas.openxmlformats.org/spreadsheetml/2006/main">
  <c r="M47" i="9" l="1"/>
  <c r="D47" i="9"/>
  <c r="M19" i="9"/>
  <c r="D19" i="9"/>
  <c r="D18" i="9"/>
  <c r="M17" i="9"/>
  <c r="D17" i="9"/>
  <c r="M16" i="9"/>
  <c r="M15" i="9"/>
  <c r="D15" i="9"/>
  <c r="M14" i="9"/>
  <c r="D14" i="9"/>
  <c r="M13" i="9"/>
  <c r="D13" i="9"/>
  <c r="M11" i="9"/>
  <c r="D11" i="9"/>
  <c r="M10" i="9"/>
  <c r="D10" i="9"/>
  <c r="D9" i="9"/>
  <c r="M27" i="9"/>
  <c r="D27" i="9"/>
  <c r="D24" i="9"/>
  <c r="M23" i="9"/>
  <c r="D23" i="9"/>
  <c r="D22" i="9" l="1"/>
  <c r="M44" i="10"/>
  <c r="N44" i="10"/>
  <c r="O44" i="10"/>
  <c r="P44" i="10"/>
  <c r="E15" i="10" l="1"/>
  <c r="E18" i="10"/>
  <c r="E13" i="10"/>
  <c r="E24" i="10"/>
  <c r="M26" i="9"/>
  <c r="M18" i="9"/>
  <c r="M20" i="9"/>
  <c r="Q20" i="8"/>
  <c r="Q26" i="8"/>
  <c r="Q22" i="8"/>
  <c r="I48" i="9" l="1"/>
  <c r="I50" i="9" s="1"/>
  <c r="F46" i="9"/>
  <c r="F48" i="9" s="1"/>
  <c r="F50" i="9" s="1"/>
  <c r="G46" i="9"/>
  <c r="G48" i="9" s="1"/>
  <c r="G50" i="9" s="1"/>
  <c r="H46" i="9"/>
  <c r="H48" i="9" s="1"/>
  <c r="H50" i="9" s="1"/>
  <c r="N46" i="10"/>
  <c r="N48" i="10" s="1"/>
  <c r="M46" i="10"/>
  <c r="M48" i="10" s="1"/>
  <c r="F46" i="8" l="1"/>
  <c r="F48" i="8" s="1"/>
  <c r="G46" i="8"/>
  <c r="G48" i="8" s="1"/>
  <c r="J46" i="8"/>
  <c r="J48" i="8" s="1"/>
  <c r="K46" i="8"/>
  <c r="K48" i="8" s="1"/>
  <c r="L46" i="8"/>
  <c r="L48" i="8" s="1"/>
  <c r="M46" i="8"/>
  <c r="M48" i="8" s="1"/>
  <c r="M50" i="8" s="1"/>
  <c r="O46" i="8"/>
  <c r="O48" i="8" s="1"/>
  <c r="O50" i="8" s="1"/>
  <c r="P46" i="8"/>
  <c r="P48" i="8" s="1"/>
  <c r="P50" i="8" s="1"/>
  <c r="Q46" i="8"/>
  <c r="Q48" i="8" s="1"/>
  <c r="Q50" i="8" s="1"/>
  <c r="R46" i="8"/>
  <c r="R48" i="8" s="1"/>
  <c r="R50" i="8" s="1"/>
  <c r="T46" i="8"/>
  <c r="T48" i="8" s="1"/>
  <c r="T50" i="8" s="1"/>
  <c r="U46" i="8"/>
  <c r="U48" i="8" s="1"/>
  <c r="U50" i="8" s="1"/>
  <c r="V46" i="8"/>
  <c r="V48" i="8" s="1"/>
  <c r="V50" i="8" s="1"/>
  <c r="W46" i="8"/>
  <c r="W48" i="8" s="1"/>
  <c r="W50" i="8" s="1"/>
  <c r="X46" i="8"/>
  <c r="X48" i="8" s="1"/>
  <c r="X50" i="8" s="1"/>
  <c r="Y46" i="8"/>
  <c r="Y48" i="8" s="1"/>
  <c r="Y50" i="8" s="1"/>
  <c r="Z46" i="8"/>
  <c r="Z48" i="8" s="1"/>
  <c r="Z50" i="8" s="1"/>
  <c r="AA46" i="8"/>
  <c r="AA48" i="8" s="1"/>
  <c r="AA50" i="8" s="1"/>
  <c r="AB46" i="8"/>
  <c r="AB48" i="8" s="1"/>
  <c r="AB50" i="8" s="1"/>
  <c r="AC46" i="8"/>
  <c r="AC48" i="8" s="1"/>
  <c r="AC50" i="8" s="1"/>
  <c r="S6" i="11" l="1"/>
  <c r="L6" i="11" l="1"/>
  <c r="H7" i="11"/>
  <c r="H8" i="11"/>
  <c r="H9" i="11"/>
  <c r="H12" i="11"/>
  <c r="H13" i="11"/>
  <c r="H14" i="11"/>
  <c r="H16" i="11"/>
  <c r="E6" i="11"/>
  <c r="H6" i="11" s="1"/>
  <c r="Q6" i="11"/>
  <c r="R6" i="11" s="1"/>
  <c r="X8" i="11"/>
  <c r="X7" i="11"/>
  <c r="W7" i="11"/>
  <c r="V7" i="11"/>
  <c r="T6" i="11"/>
  <c r="R8" i="11"/>
  <c r="R7" i="11"/>
  <c r="M12" i="11"/>
  <c r="M10" i="11"/>
  <c r="M9" i="11"/>
  <c r="M8" i="11"/>
  <c r="M7" i="11"/>
  <c r="U9" i="11"/>
  <c r="U7" i="11"/>
  <c r="W10" i="11"/>
  <c r="W6" i="11"/>
  <c r="M6" i="11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8" i="8"/>
  <c r="I46" i="8" l="1"/>
  <c r="I48" i="8" s="1"/>
  <c r="U6" i="11"/>
  <c r="X6" i="11"/>
  <c r="U8" i="11"/>
  <c r="U12" i="11"/>
  <c r="S46" i="8"/>
  <c r="S48" i="8" s="1"/>
  <c r="S50" i="8" s="1"/>
  <c r="E9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8" i="8"/>
  <c r="E46" i="8" l="1"/>
  <c r="E48" i="8" s="1"/>
  <c r="E50" i="8" s="1"/>
  <c r="K44" i="10"/>
  <c r="K46" i="10" s="1"/>
  <c r="K48" i="10" s="1"/>
  <c r="L44" i="10"/>
  <c r="L46" i="10" s="1"/>
  <c r="L48" i="10" s="1"/>
  <c r="N21" i="8" l="1"/>
  <c r="N22" i="8"/>
  <c r="N23" i="8"/>
  <c r="N24" i="8"/>
  <c r="N25" i="8"/>
  <c r="N26" i="8"/>
  <c r="N9" i="8"/>
  <c r="N10" i="8"/>
  <c r="N11" i="8"/>
  <c r="N12" i="8"/>
  <c r="N13" i="8"/>
  <c r="N14" i="8"/>
  <c r="N15" i="8"/>
  <c r="N16" i="8"/>
  <c r="N17" i="8"/>
  <c r="N18" i="8"/>
  <c r="N19" i="8"/>
  <c r="N8" i="8"/>
  <c r="N46" i="8" l="1"/>
  <c r="N48" i="8" s="1"/>
  <c r="N50" i="8" s="1"/>
  <c r="Q46" i="9"/>
  <c r="Q48" i="9" s="1"/>
  <c r="Q50" i="9" s="1"/>
  <c r="O46" i="9"/>
  <c r="O48" i="9" s="1"/>
  <c r="O50" i="9" s="1"/>
  <c r="N46" i="9"/>
  <c r="N48" i="9" s="1"/>
  <c r="N50" i="9" s="1"/>
  <c r="L46" i="9"/>
  <c r="L48" i="9" s="1"/>
  <c r="L50" i="9" s="1"/>
  <c r="K46" i="9"/>
  <c r="K48" i="9" s="1"/>
  <c r="K50" i="9" s="1"/>
  <c r="J46" i="9"/>
  <c r="J48" i="9" s="1"/>
  <c r="E46" i="9"/>
  <c r="E48" i="9" s="1"/>
  <c r="E50" i="9" s="1"/>
  <c r="D46" i="9"/>
  <c r="D48" i="9" s="1"/>
  <c r="D50" i="9" s="1"/>
  <c r="D46" i="8"/>
  <c r="D48" i="8" s="1"/>
  <c r="D50" i="8" s="1"/>
  <c r="J44" i="10" l="1"/>
  <c r="J46" i="10" s="1"/>
  <c r="J48" i="10" s="1"/>
  <c r="I44" i="10"/>
  <c r="I46" i="10" s="1"/>
  <c r="I48" i="10" s="1"/>
  <c r="H44" i="10"/>
  <c r="H46" i="10" s="1"/>
  <c r="H48" i="10" s="1"/>
  <c r="G44" i="10"/>
  <c r="G46" i="10" s="1"/>
  <c r="G48" i="10" s="1"/>
  <c r="F44" i="10"/>
  <c r="F46" i="10" s="1"/>
  <c r="F48" i="10" s="1"/>
  <c r="E44" i="10"/>
  <c r="E46" i="10" s="1"/>
  <c r="E48" i="10" s="1"/>
  <c r="D44" i="10"/>
  <c r="D46" i="10" s="1"/>
  <c r="D48" i="10" s="1"/>
  <c r="C44" i="10"/>
  <c r="C46" i="10" s="1"/>
  <c r="C48" i="10" s="1"/>
  <c r="M46" i="9" l="1"/>
  <c r="M48" i="9" s="1"/>
  <c r="M50" i="9" s="1"/>
  <c r="P46" i="9" l="1"/>
  <c r="P48" i="9" s="1"/>
  <c r="P50" i="9" s="1"/>
  <c r="H23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46" i="8" l="1"/>
  <c r="H48" i="8" s="1"/>
  <c r="H50" i="8" s="1"/>
</calcChain>
</file>

<file path=xl/sharedStrings.xml><?xml version="1.0" encoding="utf-8"?>
<sst xmlns="http://schemas.openxmlformats.org/spreadsheetml/2006/main" count="263" uniqueCount="145">
  <si>
    <t>№
 п/п</t>
  </si>
  <si>
    <t>Наименование МО</t>
  </si>
  <si>
    <t>Стационар (случаев госпитализации), в т.ч. ВМП</t>
  </si>
  <si>
    <t>Дневной стационар (случаев лечения)</t>
  </si>
  <si>
    <t>Обращения по поводу заболевания</t>
  </si>
  <si>
    <t>Диспансерное наблюдение</t>
  </si>
  <si>
    <t>БУ РК "ГОРОДОВИКОВСКАЯ РБ"</t>
  </si>
  <si>
    <t>БУ РК "ИКИ-БУРУЛЬСКАЯ РБ"</t>
  </si>
  <si>
    <t>БУ РК "КЕТЧЕНЕРОВСКАЯ РБ"</t>
  </si>
  <si>
    <t>БУ РК "ЛАГАНСКАЯ РБ"</t>
  </si>
  <si>
    <t>БУ РК "МАЛОДЕРБЕТОВСКАЯ РБ"</t>
  </si>
  <si>
    <t>БУ РК "ОКТЯБРЬСКАЯ РБ"</t>
  </si>
  <si>
    <t>БУ РК "ПРИЮТНЕНСКАЯ РБ"</t>
  </si>
  <si>
    <t>БУ РК "САРПИНСКАЯ РБ"</t>
  </si>
  <si>
    <t>БУ РК "ЧЕРНОЗЕМЕЛЬСКАЯ РБ ИМЕНИ У. ДУШАНА"</t>
  </si>
  <si>
    <t>БУ РК "ЮСТИНСКАЯ РБ"</t>
  </si>
  <si>
    <t>БУ РК "ЯШАЛТИНСКАЯ РБ"</t>
  </si>
  <si>
    <t>БУ РК "ЯШКУЛЬСКАЯ РБ"</t>
  </si>
  <si>
    <t>БУ РК "ГОРОДСКАЯ ПОЛИКЛИНИКА"</t>
  </si>
  <si>
    <t>БУ РК"РЕСПУБЛИКАНСКАЯ БОЛЬНИЦА ИМ. П. П. ЖЕМЧУЕВА"</t>
  </si>
  <si>
    <t>АУ РК "РСП"</t>
  </si>
  <si>
    <t>БУ РК "РОД" ИМ. ТИМОШКАЕВОЙ Э. С.</t>
  </si>
  <si>
    <t>БУ РК "РЦСВМП"</t>
  </si>
  <si>
    <t>МЕДИЦИНСКИЙ ЦЕНТР "ЗДОРОВЬЕ" САНАТОРИЯ-ПРОФИЛАКТОРИЯ ФГБОУ ВО "КАЛМГУ"</t>
  </si>
  <si>
    <t>БУ РК "РГВВ"</t>
  </si>
  <si>
    <t>БУ РК РЦСВМП №2 "СУЛДА"</t>
  </si>
  <si>
    <t>БУ РК "ПЕРИНАТАЛЬНЫЙ ЦЕНТР" ИМ. О. А. ШУНГАЕВОЙ</t>
  </si>
  <si>
    <t>ЭЛИСТИНСКИЙ ФИЛИАЛ № 1 ООО "СКНЦ"</t>
  </si>
  <si>
    <t>БУ РК "РДМЦ ИМ. МАНДЖИЕВОЙ В. Д."</t>
  </si>
  <si>
    <t>ООО "ГЕНОМ-ВОЛГА"</t>
  </si>
  <si>
    <t>ООО "РЕСПУБЛИКАНСКИЙ ЦЕНТР ФЛЕБОЛОГИИ И ПРОКТОЛОГИИ ПРОФ. С.И.ЛАРИНА"</t>
  </si>
  <si>
    <t>ООО "ПЭТ-ТЕХНОЛОДЖИ ДИАГНОСТИКА"</t>
  </si>
  <si>
    <t>БУ РК "РЦСМПиМК"</t>
  </si>
  <si>
    <t>ФКУЗ "МСЧ МВД РОССИИ ПО РЕСПУБЛИКЕ КАЛМЫКИЯ"</t>
  </si>
  <si>
    <t>Итого:</t>
  </si>
  <si>
    <t>БУ РК "РБСМЭ"</t>
  </si>
  <si>
    <t>Посещения Центров здоровья</t>
  </si>
  <si>
    <t>ООО "ВИТАЛАБ"</t>
  </si>
  <si>
    <t>Медицинская реабилитация</t>
  </si>
  <si>
    <t>Диспансеризация (без УД)</t>
  </si>
  <si>
    <t>СД</t>
  </si>
  <si>
    <t>БСК</t>
  </si>
  <si>
    <t>Онкологические заболевания</t>
  </si>
  <si>
    <t>Школа для больных с хроническими заболеваниями</t>
  </si>
  <si>
    <t>Всего</t>
  </si>
  <si>
    <t>в т.ч. Школа сахарного диабета</t>
  </si>
  <si>
    <t>Посещение в рамках проведения диспансеризации- всего, в т.ч.</t>
  </si>
  <si>
    <t>Всего:</t>
  </si>
  <si>
    <t>в т.ч. мужчины</t>
  </si>
  <si>
    <t>в т.ч. женщины</t>
  </si>
  <si>
    <t>Профилактические медицинские осмотры</t>
  </si>
  <si>
    <t>Диспансеризация детей сирот в стационарных учреждениях</t>
  </si>
  <si>
    <t>Диспансеризация детей сирот в патронатных семьях</t>
  </si>
  <si>
    <t>Углубленная диспансеризация</t>
  </si>
  <si>
    <t>Посещения в рамках проф мед осмотров, всего</t>
  </si>
  <si>
    <t>Посещения в рамках проф мед осмотров детей</t>
  </si>
  <si>
    <t>Посещения в рамках проф мед осмотров взрослого населения</t>
  </si>
  <si>
    <t>Диспансеризация определенных групп, врослого населения</t>
  </si>
  <si>
    <t xml:space="preserve">в т. ч. для оказания медицинской помощи по профилю "онкология" </t>
  </si>
  <si>
    <t>в т.ч. для оказания медициснкой помощи больным с вирусным гепатитом С (специализированная)</t>
  </si>
  <si>
    <t xml:space="preserve"> в том числе  без учета профиля "медицинская реабилитация"</t>
  </si>
  <si>
    <t>в т. ч. высокотехнологичная медицинская помощь</t>
  </si>
  <si>
    <t>Установленные объемы стационарной и стационарозамещающей медицинской помощи на 2024 год</t>
  </si>
  <si>
    <t>Посещения по неотложной помощи</t>
  </si>
  <si>
    <t>Оказание скорой медицинской помощи</t>
  </si>
  <si>
    <t>Иные цели</t>
  </si>
  <si>
    <t>Диспансеризация детей</t>
  </si>
  <si>
    <t xml:space="preserve">в т.ч. </t>
  </si>
  <si>
    <t>Диспансеризация для оценки репродуктивного здоровья женщин и мужчин</t>
  </si>
  <si>
    <t>всего</t>
  </si>
  <si>
    <t>Компьютерная томография</t>
  </si>
  <si>
    <t>Магнитно-резонансная томография</t>
  </si>
  <si>
    <t>УЗИ сердечно-сосудистой системы</t>
  </si>
  <si>
    <t>Эндоскопические исследования</t>
  </si>
  <si>
    <t>ПЭТ/КТ</t>
  </si>
  <si>
    <t>итого</t>
  </si>
  <si>
    <t xml:space="preserve">в т.ч. стентирование для больных с инфарктом миокарда </t>
  </si>
  <si>
    <t>Установленные объемы стационарной и стационарозамещающей медицинской помощи на 2026 год для медицинских организаций,                                                                                                                                                                                                                                                                                                 участвующих в реализации территориальной программы государственных гарантий бесплатного оказания гражданам медицинской помощи в Республике Калмыкия на 2026 год и плановый период 2027 и 2028 годы</t>
  </si>
  <si>
    <t>ООО "ЕВРОМЕД КЛИНИК"</t>
  </si>
  <si>
    <t>ООО "М ЛАЙН МЕДИЦИНА"</t>
  </si>
  <si>
    <t>ООО "М ЛАЙН"</t>
  </si>
  <si>
    <t>ООО "ХЕЛИКС КРАСНОДАР"</t>
  </si>
  <si>
    <t>Установленные объемы  диагностических исследований, патологоанатомических исследований биопсийного (операционного) материала,  консультаций/ консилиумов с использованием  телемедицинских технологий, и проведения  лабораторных исследований больным с хроническим вирусным гепатитом С на 2026 год  для медицинских организаций, участвующих в реализации территориальной программы государственных гарантий бесплатного оказания гражданам медицинской помощи в Республике Калмыкия на 2026 год и плановый период 2027 и 2028 годы</t>
  </si>
  <si>
    <t>дистанционное наблюдение за состоянием здоровья пациентов</t>
  </si>
  <si>
    <t>пациентов с сахарным диабетом</t>
  </si>
  <si>
    <t>пациентов с артериальной гипертензией</t>
  </si>
  <si>
    <t>Наименование услуги/ единицы объема</t>
  </si>
  <si>
    <t>Код услуги</t>
  </si>
  <si>
    <t>БУ РК "РБ им. П. П. Жемчуева"</t>
  </si>
  <si>
    <t>ЭФ № 1 ООО "СКНЦ"</t>
  </si>
  <si>
    <t>ООО "КНЦ" (г. Екатеринбург)</t>
  </si>
  <si>
    <t>всего услуг ЗПТ</t>
  </si>
  <si>
    <t>в том числе</t>
  </si>
  <si>
    <t>в стационарных условиях</t>
  </si>
  <si>
    <t>в условиях дневного стационара</t>
  </si>
  <si>
    <t xml:space="preserve">в амбулаторных условиях </t>
  </si>
  <si>
    <t>в условиях стационара</t>
  </si>
  <si>
    <t xml:space="preserve">Гемодиафильтрация </t>
  </si>
  <si>
    <t>гемодиализ высокопоточный</t>
  </si>
  <si>
    <t>перитониальный диализ</t>
  </si>
  <si>
    <t>случаев лечения в условиях дневного стационара</t>
  </si>
  <si>
    <t xml:space="preserve"> </t>
  </si>
  <si>
    <t>посещений с иными целями</t>
  </si>
  <si>
    <t>обращений по заболеваниям</t>
  </si>
  <si>
    <t>Селективная гемосорбци липополисахаридов</t>
  </si>
  <si>
    <t>Плазмафильтрация каскадная</t>
  </si>
  <si>
    <t>Гемофильтрация крови продолжительная</t>
  </si>
  <si>
    <t>Гемодиафильтрация продолжительная</t>
  </si>
  <si>
    <t xml:space="preserve">Утверждено решением Комиссии по разработке Территориальной программы ОМС от 30.12.2025 № 12  </t>
  </si>
  <si>
    <t>Установленные объемы заместительной почечной терапии (ЗПТ)  на 2026 год  для медицинских организаций, оказывающих медицинскую помощь по профилю "нефрология",                                                                                                                                                                                                                                                                                               участвующих в реализации территориальной программы государственных гарантий бесплатного оказания гражданам медицинской помощи в Республике Калмыкия на 2026 год и плановый период 2027 и 2028 годы</t>
  </si>
  <si>
    <t>A18.05.003.002</t>
  </si>
  <si>
    <t>A18.05.011.002</t>
  </si>
  <si>
    <t>А18.05.006.001</t>
  </si>
  <si>
    <t>А18.05.001.004</t>
  </si>
  <si>
    <t>A18.05.002.001</t>
  </si>
  <si>
    <t>A18.05.011</t>
  </si>
  <si>
    <t>прогнозное увеличение в 2026 году, человек</t>
  </si>
  <si>
    <t xml:space="preserve">Утверждено решением Комиссии по разработке Территориальной программы ОМС от 30.12.2025 № 12   </t>
  </si>
  <si>
    <t>ООО "ЭЛИСДЕНТ"</t>
  </si>
  <si>
    <t>ООО "ЗД КЛИНИКА"</t>
  </si>
  <si>
    <t>ООО "КЛИНИКА ВЫСОКИХ ТЕХНОЛОГИЙ МИКРОХИРУРГИИ ГЛАЗА"</t>
  </si>
  <si>
    <t>ООО "КАЛМЫЦКИЙ НЕФРОЛОГИЧЕСКИЙ ЦЕНТР"</t>
  </si>
  <si>
    <t>№</t>
  </si>
  <si>
    <t>в том числе для оказания медицинской помощи по профилю "медицинская реабилитация"</t>
  </si>
  <si>
    <t xml:space="preserve">в т.ч. для оказания медицинской помощи при экстракорпоральном оплодотворении  (специализированная)  </t>
  </si>
  <si>
    <t>Установленные объемы амбулаторной медицинской помощи и скорой медицинской помощи на 2026 год для медицинских организаций,                                                                                                                                                                                                                                                                                                                                                                                                                                                                                                                       участвующих в реализации территориальной программы государственных гарантий бесплатного оказания гражданам медицинской помощи в Республике Калмыкия на 2026 год и плановый период 2027 и 2028 годы</t>
  </si>
  <si>
    <t xml:space="preserve">    Патолого-анатомическое исследование биопсийного (операционного) материала с целью диагностики онкологических заболеваний и подбора противоопухолевой лекарственной терапии</t>
  </si>
  <si>
    <t>Определение РНК вируса гепатита С (Hepatitis C virus) в крови методом ПЦР</t>
  </si>
  <si>
    <t xml:space="preserve"> Лабораторная диагностика для пациентов с хроническим вирусным гепатитом С (оценка стадии фиброза, определение генотипа ВГС)</t>
  </si>
  <si>
    <t>Консультация с применением телемедицинских технологий при дистационном взаимодействии медицинских работников между собой</t>
  </si>
  <si>
    <t>Консультация с применением телемедицинских технологий при дистационном взаимодействии медицинских работников с пациентами или их законными представителями</t>
  </si>
  <si>
    <t>число лиц, получающих услуги ЗПТ, по состоянию на 31.12.2025</t>
  </si>
  <si>
    <t>Итого</t>
  </si>
  <si>
    <t>Услуги ЗПТ</t>
  </si>
  <si>
    <t>мтр</t>
  </si>
  <si>
    <t>норматив</t>
  </si>
  <si>
    <t>разница</t>
  </si>
  <si>
    <t>Молекулярно-генетическое исследование с целью диагностики онкологических заболеваний</t>
  </si>
  <si>
    <t>Неинвазивное пренатальное тестирование (определение внеклеточной ДНК плода по крови матери</t>
  </si>
  <si>
    <t>имплантация частотно-адаптированного кардиостимулятора взрослым</t>
  </si>
  <si>
    <t>эндоваскулярная деструкция дополнительных проводящих путей и аритмогенных зон сердца</t>
  </si>
  <si>
    <t>оперативные вмешательства на брахиоцефальных артериях (стентирование/эндартерэктомия)</t>
  </si>
  <si>
    <t>трансплантация почки</t>
  </si>
  <si>
    <t>Компьютерная денситометрия костей</t>
  </si>
  <si>
    <t>Оптическая когерентная томография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</si>
</sst>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2" fillId="0" borderId="0">
      <alignment horizontal="center" vertical="center"/>
    </xf>
  </cellStyleXfs>
  <cellXfs count="169">
    <xf numFmtId="0" fontId="0" fillId="0" borderId="0" xfId="0" applyFont="1" applyAlignment="1"/>
    <xf numFmtId="0" fontId="2" fillId="0" borderId="0" xfId="0" applyFont="1" applyFill="1" applyAlignment="1"/>
    <xf numFmtId="0" fontId="2" fillId="0" borderId="7" xfId="0" applyFont="1" applyFill="1" applyBorder="1" applyAlignment="1"/>
    <xf numFmtId="0" fontId="5" fillId="0" borderId="0" xfId="0" applyFont="1" applyFill="1" applyAlignment="1"/>
    <xf numFmtId="3" fontId="1" fillId="2" borderId="10" xfId="0" applyNumberFormat="1" applyFont="1" applyFill="1" applyBorder="1" applyAlignment="1">
      <alignment horizontal="center" vertical="center"/>
    </xf>
    <xf numFmtId="0" fontId="2" fillId="2" borderId="0" xfId="0" applyFont="1" applyFill="1" applyAlignment="1"/>
    <xf numFmtId="0" fontId="5" fillId="2" borderId="0" xfId="0" applyFont="1" applyFill="1" applyAlignment="1"/>
    <xf numFmtId="3" fontId="2" fillId="2" borderId="0" xfId="0" applyNumberFormat="1" applyFont="1" applyFill="1" applyAlignment="1"/>
    <xf numFmtId="0" fontId="1" fillId="0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3" fontId="1" fillId="0" borderId="10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0" xfId="0" applyFont="1" applyFill="1" applyBorder="1" applyAlignment="1">
      <alignment horizontal="left" wrapText="1"/>
    </xf>
    <xf numFmtId="3" fontId="1" fillId="2" borderId="10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3" fontId="6" fillId="0" borderId="10" xfId="0" applyNumberFormat="1" applyFont="1" applyFill="1" applyBorder="1" applyAlignment="1">
      <alignment horizontal="center"/>
    </xf>
    <xf numFmtId="3" fontId="8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0" borderId="13" xfId="2" quotePrefix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3" fontId="4" fillId="2" borderId="1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2" borderId="20" xfId="0" applyFont="1" applyFill="1" applyBorder="1" applyAlignment="1"/>
    <xf numFmtId="0" fontId="1" fillId="2" borderId="10" xfId="0" applyFont="1" applyFill="1" applyBorder="1" applyAlignme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left" wrapText="1"/>
    </xf>
    <xf numFmtId="3" fontId="1" fillId="0" borderId="20" xfId="0" applyNumberFormat="1" applyFont="1" applyFill="1" applyBorder="1" applyAlignment="1">
      <alignment horizontal="center"/>
    </xf>
    <xf numFmtId="3" fontId="1" fillId="2" borderId="20" xfId="0" applyNumberFormat="1" applyFont="1" applyFill="1" applyBorder="1" applyAlignment="1">
      <alignment horizontal="center"/>
    </xf>
    <xf numFmtId="0" fontId="1" fillId="0" borderId="18" xfId="2" quotePrefix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2" borderId="1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7" xfId="0" applyNumberFormat="1" applyFont="1" applyFill="1" applyBorder="1" applyAlignment="1">
      <alignment horizontal="center"/>
    </xf>
    <xf numFmtId="3" fontId="1" fillId="2" borderId="17" xfId="0" applyNumberFormat="1" applyFont="1" applyFill="1" applyBorder="1" applyAlignment="1">
      <alignment horizontal="center"/>
    </xf>
    <xf numFmtId="0" fontId="1" fillId="2" borderId="17" xfId="0" applyFont="1" applyFill="1" applyBorder="1" applyAlignment="1"/>
    <xf numFmtId="0" fontId="5" fillId="0" borderId="10" xfId="0" applyFont="1" applyFill="1" applyBorder="1" applyAlignment="1"/>
    <xf numFmtId="0" fontId="5" fillId="2" borderId="10" xfId="0" applyFont="1" applyFill="1" applyBorder="1" applyAlignment="1"/>
    <xf numFmtId="0" fontId="2" fillId="2" borderId="10" xfId="0" applyFont="1" applyFill="1" applyBorder="1" applyAlignment="1"/>
    <xf numFmtId="0" fontId="2" fillId="0" borderId="10" xfId="0" applyFont="1" applyFill="1" applyBorder="1" applyAlignment="1"/>
    <xf numFmtId="3" fontId="2" fillId="0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1" fillId="2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3" fontId="5" fillId="2" borderId="10" xfId="0" applyNumberFormat="1" applyFont="1" applyFill="1" applyBorder="1" applyAlignment="1"/>
    <xf numFmtId="3" fontId="2" fillId="2" borderId="10" xfId="0" applyNumberFormat="1" applyFont="1" applyFill="1" applyBorder="1" applyAlignment="1"/>
    <xf numFmtId="3" fontId="4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6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6" fillId="0" borderId="10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3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wrapText="1"/>
    </xf>
    <xf numFmtId="0" fontId="6" fillId="2" borderId="10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</cellXfs>
  <cellStyles count="3">
    <cellStyle name="S3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Z57"/>
  <sheetViews>
    <sheetView topLeftCell="B13" zoomScale="70" zoomScaleNormal="70" workbookViewId="0">
      <selection activeCell="I57" sqref="I57"/>
    </sheetView>
  </sheetViews>
  <sheetFormatPr defaultColWidth="12.5703125" defaultRowHeight="15.75" x14ac:dyDescent="0.2"/>
  <cols>
    <col min="1" max="1" width="4.140625" style="17" hidden="1" customWidth="1"/>
    <col min="2" max="2" width="4.140625" style="17" customWidth="1"/>
    <col min="3" max="3" width="44.7109375" style="17" customWidth="1"/>
    <col min="4" max="4" width="17.5703125" style="17" customWidth="1"/>
    <col min="5" max="8" width="22.140625" style="17" customWidth="1"/>
    <col min="9" max="9" width="19.85546875" style="17" customWidth="1"/>
    <col min="10" max="10" width="22.42578125" style="17" customWidth="1"/>
    <col min="11" max="11" width="21.140625" style="22" customWidth="1"/>
    <col min="12" max="12" width="24.85546875" style="22" customWidth="1"/>
    <col min="13" max="13" width="14.5703125" style="22" customWidth="1"/>
    <col min="14" max="14" width="28" style="22" customWidth="1"/>
    <col min="15" max="15" width="19.140625" style="22" customWidth="1"/>
    <col min="16" max="16" width="23.28515625" style="22" customWidth="1"/>
    <col min="17" max="17" width="26" style="17" customWidth="1"/>
    <col min="18" max="18" width="12.5703125" style="17" hidden="1" customWidth="1"/>
    <col min="19" max="19" width="3.7109375" style="17" hidden="1" customWidth="1"/>
    <col min="20" max="22" width="12.5703125" style="17" hidden="1" customWidth="1"/>
    <col min="23" max="16384" width="12.5703125" style="17"/>
  </cols>
  <sheetData>
    <row r="1" spans="1:26" s="10" customFormat="1" ht="44.25" customHeight="1" x14ac:dyDescent="0.2">
      <c r="A1" s="8"/>
      <c r="B1" s="27"/>
      <c r="C1" s="75"/>
      <c r="D1" s="69"/>
      <c r="E1" s="69"/>
      <c r="F1" s="80"/>
      <c r="G1" s="80"/>
      <c r="H1" s="80"/>
      <c r="I1" s="80"/>
      <c r="J1" s="69"/>
      <c r="K1" s="69"/>
      <c r="L1" s="69"/>
      <c r="M1" s="124" t="s">
        <v>117</v>
      </c>
      <c r="N1" s="124"/>
      <c r="O1" s="124"/>
      <c r="P1" s="124"/>
      <c r="Q1" s="124"/>
      <c r="R1" s="124"/>
      <c r="S1" s="124"/>
      <c r="T1" s="124"/>
      <c r="U1" s="124"/>
      <c r="V1" s="124"/>
    </row>
    <row r="2" spans="1:26" s="10" customFormat="1" ht="46.5" customHeight="1" x14ac:dyDescent="0.2">
      <c r="A2" s="27"/>
      <c r="B2" s="27"/>
      <c r="C2" s="125" t="s">
        <v>77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31"/>
      <c r="S2" s="31"/>
      <c r="T2" s="31"/>
      <c r="U2" s="31"/>
      <c r="V2" s="31"/>
    </row>
    <row r="3" spans="1:26" s="10" customFormat="1" ht="3.75" customHeight="1" x14ac:dyDescent="0.2">
      <c r="A3" s="27"/>
      <c r="B3" s="27"/>
      <c r="C3" s="26"/>
      <c r="D3" s="26"/>
      <c r="E3" s="26"/>
      <c r="F3" s="80"/>
      <c r="G3" s="80"/>
      <c r="H3" s="80"/>
      <c r="I3" s="80"/>
      <c r="J3" s="26"/>
      <c r="K3" s="26"/>
      <c r="L3" s="26"/>
      <c r="M3" s="26"/>
      <c r="N3" s="26"/>
      <c r="O3" s="26"/>
      <c r="P3" s="31"/>
      <c r="Q3" s="31"/>
      <c r="R3" s="31"/>
      <c r="S3" s="31"/>
      <c r="T3" s="31"/>
      <c r="U3" s="31"/>
      <c r="V3" s="31"/>
    </row>
    <row r="4" spans="1:26" s="10" customFormat="1" ht="18" customHeight="1" x14ac:dyDescent="0.2">
      <c r="A4" s="118" t="s">
        <v>0</v>
      </c>
      <c r="B4" s="123" t="s">
        <v>122</v>
      </c>
      <c r="C4" s="118" t="s">
        <v>1</v>
      </c>
      <c r="D4" s="128" t="s">
        <v>2</v>
      </c>
      <c r="E4" s="126"/>
      <c r="F4" s="126"/>
      <c r="G4" s="126"/>
      <c r="H4" s="126"/>
      <c r="I4" s="126"/>
      <c r="J4" s="126"/>
      <c r="K4" s="126"/>
      <c r="L4" s="129"/>
      <c r="M4" s="117" t="s">
        <v>3</v>
      </c>
      <c r="N4" s="117"/>
      <c r="O4" s="117"/>
      <c r="P4" s="117"/>
      <c r="Q4" s="117"/>
    </row>
    <row r="5" spans="1:26" s="10" customFormat="1" ht="5.25" customHeight="1" x14ac:dyDescent="0.2">
      <c r="A5" s="119"/>
      <c r="B5" s="119"/>
      <c r="C5" s="121"/>
      <c r="D5" s="130"/>
      <c r="E5" s="131"/>
      <c r="F5" s="131"/>
      <c r="G5" s="131"/>
      <c r="H5" s="131"/>
      <c r="I5" s="131"/>
      <c r="J5" s="131"/>
      <c r="K5" s="131"/>
      <c r="L5" s="132"/>
      <c r="M5" s="117"/>
      <c r="N5" s="117"/>
      <c r="O5" s="117"/>
      <c r="P5" s="117"/>
      <c r="Q5" s="117"/>
    </row>
    <row r="6" spans="1:26" s="10" customFormat="1" ht="32.25" customHeight="1" x14ac:dyDescent="0.2">
      <c r="A6" s="119"/>
      <c r="B6" s="119"/>
      <c r="C6" s="121"/>
      <c r="D6" s="117" t="s">
        <v>60</v>
      </c>
      <c r="E6" s="117"/>
      <c r="F6" s="117"/>
      <c r="G6" s="117"/>
      <c r="H6" s="117"/>
      <c r="I6" s="117"/>
      <c r="J6" s="117"/>
      <c r="K6" s="117"/>
      <c r="L6" s="126" t="s">
        <v>123</v>
      </c>
      <c r="M6" s="117" t="s">
        <v>60</v>
      </c>
      <c r="N6" s="117"/>
      <c r="O6" s="117"/>
      <c r="P6" s="117"/>
      <c r="Q6" s="116" t="s">
        <v>123</v>
      </c>
    </row>
    <row r="7" spans="1:26" s="10" customFormat="1" ht="94.5" x14ac:dyDescent="0.2">
      <c r="A7" s="120"/>
      <c r="B7" s="120"/>
      <c r="C7" s="122"/>
      <c r="D7" s="30" t="s">
        <v>69</v>
      </c>
      <c r="E7" s="33" t="s">
        <v>76</v>
      </c>
      <c r="F7" s="82" t="s">
        <v>139</v>
      </c>
      <c r="G7" s="82" t="s">
        <v>140</v>
      </c>
      <c r="H7" s="82" t="s">
        <v>141</v>
      </c>
      <c r="I7" s="82" t="s">
        <v>142</v>
      </c>
      <c r="J7" s="24" t="s">
        <v>61</v>
      </c>
      <c r="K7" s="11" t="s">
        <v>58</v>
      </c>
      <c r="L7" s="127"/>
      <c r="M7" s="30" t="s">
        <v>69</v>
      </c>
      <c r="N7" s="53" t="s">
        <v>124</v>
      </c>
      <c r="O7" s="12" t="s">
        <v>58</v>
      </c>
      <c r="P7" s="9" t="s">
        <v>59</v>
      </c>
      <c r="Q7" s="116"/>
    </row>
    <row r="8" spans="1:26" x14ac:dyDescent="0.2">
      <c r="A8" s="13">
        <v>1</v>
      </c>
      <c r="B8" s="13">
        <v>1</v>
      </c>
      <c r="C8" s="25" t="s">
        <v>6</v>
      </c>
      <c r="D8" s="13">
        <v>793</v>
      </c>
      <c r="E8" s="14"/>
      <c r="F8" s="14"/>
      <c r="G8" s="14"/>
      <c r="H8" s="14"/>
      <c r="I8" s="14"/>
      <c r="J8" s="14"/>
      <c r="K8" s="15"/>
      <c r="L8" s="15"/>
      <c r="M8" s="16">
        <v>267</v>
      </c>
      <c r="N8" s="4"/>
      <c r="O8" s="16"/>
      <c r="P8" s="4"/>
      <c r="Q8" s="16"/>
    </row>
    <row r="9" spans="1:26" x14ac:dyDescent="0.2">
      <c r="A9" s="13">
        <v>2</v>
      </c>
      <c r="B9" s="13">
        <v>2</v>
      </c>
      <c r="C9" s="25" t="s">
        <v>7</v>
      </c>
      <c r="D9" s="13">
        <f>424+46</f>
        <v>470</v>
      </c>
      <c r="E9" s="14"/>
      <c r="F9" s="14"/>
      <c r="G9" s="14"/>
      <c r="H9" s="14"/>
      <c r="I9" s="14"/>
      <c r="J9" s="14"/>
      <c r="K9" s="15"/>
      <c r="L9" s="15"/>
      <c r="M9" s="16">
        <v>385</v>
      </c>
      <c r="N9" s="4"/>
      <c r="O9" s="16"/>
      <c r="P9" s="4"/>
      <c r="Q9" s="16"/>
    </row>
    <row r="10" spans="1:26" x14ac:dyDescent="0.2">
      <c r="A10" s="13">
        <v>3</v>
      </c>
      <c r="B10" s="13">
        <v>3</v>
      </c>
      <c r="C10" s="25" t="s">
        <v>8</v>
      </c>
      <c r="D10" s="13">
        <f>688+23</f>
        <v>711</v>
      </c>
      <c r="E10" s="14"/>
      <c r="F10" s="14"/>
      <c r="G10" s="14"/>
      <c r="H10" s="14"/>
      <c r="I10" s="14"/>
      <c r="J10" s="14"/>
      <c r="K10" s="15"/>
      <c r="L10" s="15"/>
      <c r="M10" s="16">
        <f>280+51</f>
        <v>331</v>
      </c>
      <c r="N10" s="4"/>
      <c r="O10" s="16"/>
      <c r="P10" s="4"/>
      <c r="Q10" s="16"/>
      <c r="W10" s="115"/>
      <c r="X10" s="115"/>
      <c r="Y10" s="115"/>
      <c r="Z10" s="115"/>
    </row>
    <row r="11" spans="1:26" x14ac:dyDescent="0.2">
      <c r="A11" s="13">
        <v>4</v>
      </c>
      <c r="B11" s="13">
        <v>4</v>
      </c>
      <c r="C11" s="25" t="s">
        <v>9</v>
      </c>
      <c r="D11" s="60">
        <f>901+99</f>
        <v>1000</v>
      </c>
      <c r="E11" s="11"/>
      <c r="F11" s="11"/>
      <c r="G11" s="11"/>
      <c r="H11" s="11"/>
      <c r="I11" s="11"/>
      <c r="J11" s="11">
        <v>20</v>
      </c>
      <c r="K11" s="15"/>
      <c r="L11" s="15"/>
      <c r="M11" s="16">
        <f>327+100</f>
        <v>427</v>
      </c>
      <c r="N11" s="4"/>
      <c r="O11" s="16"/>
      <c r="P11" s="4"/>
      <c r="Q11" s="16"/>
    </row>
    <row r="12" spans="1:26" x14ac:dyDescent="0.2">
      <c r="A12" s="13">
        <v>5</v>
      </c>
      <c r="B12" s="13">
        <v>5</v>
      </c>
      <c r="C12" s="25" t="s">
        <v>10</v>
      </c>
      <c r="D12" s="60">
        <v>502</v>
      </c>
      <c r="E12" s="11"/>
      <c r="F12" s="11"/>
      <c r="G12" s="11"/>
      <c r="H12" s="11"/>
      <c r="I12" s="11"/>
      <c r="J12" s="11"/>
      <c r="K12" s="15"/>
      <c r="L12" s="15"/>
      <c r="M12" s="16">
        <v>280</v>
      </c>
      <c r="N12" s="4"/>
      <c r="O12" s="16"/>
      <c r="P12" s="4"/>
      <c r="Q12" s="16"/>
    </row>
    <row r="13" spans="1:26" x14ac:dyDescent="0.2">
      <c r="A13" s="13">
        <v>6</v>
      </c>
      <c r="B13" s="13">
        <v>6</v>
      </c>
      <c r="C13" s="25" t="s">
        <v>11</v>
      </c>
      <c r="D13" s="60">
        <f>525+18</f>
        <v>543</v>
      </c>
      <c r="E13" s="11"/>
      <c r="F13" s="11"/>
      <c r="G13" s="11"/>
      <c r="H13" s="11"/>
      <c r="I13" s="11"/>
      <c r="J13" s="11"/>
      <c r="K13" s="15"/>
      <c r="L13" s="15"/>
      <c r="M13" s="16">
        <f>260+111</f>
        <v>371</v>
      </c>
      <c r="N13" s="4"/>
      <c r="O13" s="16"/>
      <c r="P13" s="4"/>
      <c r="Q13" s="16"/>
    </row>
    <row r="14" spans="1:26" x14ac:dyDescent="0.2">
      <c r="A14" s="13">
        <v>7</v>
      </c>
      <c r="B14" s="13">
        <v>7</v>
      </c>
      <c r="C14" s="25" t="s">
        <v>12</v>
      </c>
      <c r="D14" s="60">
        <f>565+20</f>
        <v>585</v>
      </c>
      <c r="E14" s="11"/>
      <c r="F14" s="11"/>
      <c r="G14" s="11"/>
      <c r="H14" s="11"/>
      <c r="I14" s="11"/>
      <c r="J14" s="11"/>
      <c r="K14" s="15"/>
      <c r="L14" s="15"/>
      <c r="M14" s="16">
        <f>260+103</f>
        <v>363</v>
      </c>
      <c r="N14" s="4"/>
      <c r="O14" s="16"/>
      <c r="P14" s="4"/>
      <c r="Q14" s="16"/>
    </row>
    <row r="15" spans="1:26" x14ac:dyDescent="0.2">
      <c r="A15" s="13">
        <v>8</v>
      </c>
      <c r="B15" s="13">
        <v>8</v>
      </c>
      <c r="C15" s="25" t="s">
        <v>13</v>
      </c>
      <c r="D15" s="60">
        <f>566+22</f>
        <v>588</v>
      </c>
      <c r="E15" s="11"/>
      <c r="F15" s="11"/>
      <c r="G15" s="11"/>
      <c r="H15" s="11"/>
      <c r="I15" s="11"/>
      <c r="J15" s="11"/>
      <c r="K15" s="15"/>
      <c r="L15" s="15"/>
      <c r="M15" s="16">
        <f>260+104</f>
        <v>364</v>
      </c>
      <c r="N15" s="4"/>
      <c r="O15" s="16"/>
      <c r="P15" s="4"/>
      <c r="Q15" s="16"/>
    </row>
    <row r="16" spans="1:26" ht="31.5" x14ac:dyDescent="0.2">
      <c r="A16" s="13">
        <v>9</v>
      </c>
      <c r="B16" s="13">
        <v>9</v>
      </c>
      <c r="C16" s="25" t="s">
        <v>14</v>
      </c>
      <c r="D16" s="60">
        <v>605</v>
      </c>
      <c r="E16" s="11"/>
      <c r="F16" s="11"/>
      <c r="G16" s="11"/>
      <c r="H16" s="11"/>
      <c r="I16" s="11"/>
      <c r="J16" s="11"/>
      <c r="K16" s="15"/>
      <c r="L16" s="15"/>
      <c r="M16" s="16">
        <f>280+107</f>
        <v>387</v>
      </c>
      <c r="N16" s="4"/>
      <c r="O16" s="16"/>
      <c r="P16" s="4"/>
      <c r="Q16" s="16"/>
    </row>
    <row r="17" spans="1:17" x14ac:dyDescent="0.2">
      <c r="A17" s="13">
        <v>10</v>
      </c>
      <c r="B17" s="13">
        <v>10</v>
      </c>
      <c r="C17" s="25" t="s">
        <v>15</v>
      </c>
      <c r="D17" s="60">
        <f>520+63</f>
        <v>583</v>
      </c>
      <c r="E17" s="11"/>
      <c r="F17" s="11"/>
      <c r="G17" s="11"/>
      <c r="H17" s="11"/>
      <c r="I17" s="11"/>
      <c r="J17" s="11"/>
      <c r="K17" s="15"/>
      <c r="L17" s="15"/>
      <c r="M17" s="16">
        <f>230+150</f>
        <v>380</v>
      </c>
      <c r="N17" s="4"/>
      <c r="O17" s="16"/>
      <c r="P17" s="4"/>
      <c r="Q17" s="16"/>
    </row>
    <row r="18" spans="1:17" x14ac:dyDescent="0.2">
      <c r="A18" s="13">
        <v>11</v>
      </c>
      <c r="B18" s="13">
        <v>11</v>
      </c>
      <c r="C18" s="35" t="s">
        <v>16</v>
      </c>
      <c r="D18" s="60">
        <f>559+191</f>
        <v>750</v>
      </c>
      <c r="E18" s="11"/>
      <c r="F18" s="11"/>
      <c r="G18" s="11"/>
      <c r="H18" s="11"/>
      <c r="I18" s="11"/>
      <c r="J18" s="11"/>
      <c r="K18" s="15"/>
      <c r="L18" s="15"/>
      <c r="M18" s="16">
        <f>200-71</f>
        <v>129</v>
      </c>
      <c r="N18" s="4"/>
      <c r="O18" s="16"/>
      <c r="P18" s="4"/>
      <c r="Q18" s="16"/>
    </row>
    <row r="19" spans="1:17" x14ac:dyDescent="0.2">
      <c r="A19" s="13">
        <v>12</v>
      </c>
      <c r="B19" s="13">
        <v>12</v>
      </c>
      <c r="C19" s="35" t="s">
        <v>17</v>
      </c>
      <c r="D19" s="60">
        <f>778+65</f>
        <v>843</v>
      </c>
      <c r="E19" s="11"/>
      <c r="F19" s="11"/>
      <c r="G19" s="11"/>
      <c r="H19" s="11"/>
      <c r="I19" s="11"/>
      <c r="J19" s="11"/>
      <c r="K19" s="15"/>
      <c r="L19" s="15"/>
      <c r="M19" s="16">
        <f>320+199</f>
        <v>519</v>
      </c>
      <c r="N19" s="4"/>
      <c r="O19" s="16"/>
      <c r="P19" s="4"/>
      <c r="Q19" s="16"/>
    </row>
    <row r="20" spans="1:17" x14ac:dyDescent="0.2">
      <c r="A20" s="13">
        <v>13</v>
      </c>
      <c r="B20" s="13">
        <v>13</v>
      </c>
      <c r="C20" s="35" t="s">
        <v>18</v>
      </c>
      <c r="D20" s="11"/>
      <c r="E20" s="11"/>
      <c r="F20" s="11"/>
      <c r="G20" s="11"/>
      <c r="H20" s="11"/>
      <c r="I20" s="11"/>
      <c r="J20" s="11"/>
      <c r="K20" s="15"/>
      <c r="L20" s="15"/>
      <c r="M20" s="4">
        <f>1978-61</f>
        <v>1917</v>
      </c>
      <c r="N20" s="4"/>
      <c r="O20" s="16"/>
      <c r="P20" s="4"/>
      <c r="Q20" s="16">
        <v>94</v>
      </c>
    </row>
    <row r="21" spans="1:17" x14ac:dyDescent="0.2">
      <c r="A21" s="13">
        <v>14</v>
      </c>
      <c r="B21" s="13">
        <v>14</v>
      </c>
      <c r="C21" s="35" t="s">
        <v>20</v>
      </c>
      <c r="D21" s="11"/>
      <c r="E21" s="11"/>
      <c r="F21" s="11"/>
      <c r="G21" s="11"/>
      <c r="H21" s="11"/>
      <c r="I21" s="11"/>
      <c r="J21" s="11"/>
      <c r="K21" s="15"/>
      <c r="L21" s="15"/>
      <c r="M21" s="4"/>
      <c r="N21" s="4"/>
      <c r="O21" s="16"/>
      <c r="P21" s="4"/>
      <c r="Q21" s="16"/>
    </row>
    <row r="22" spans="1:17" ht="31.5" x14ac:dyDescent="0.2">
      <c r="A22" s="13">
        <v>15</v>
      </c>
      <c r="B22" s="13">
        <v>15</v>
      </c>
      <c r="C22" s="35" t="s">
        <v>19</v>
      </c>
      <c r="D22" s="60">
        <f>13724-39</f>
        <v>13685</v>
      </c>
      <c r="E22" s="11">
        <v>301</v>
      </c>
      <c r="F22" s="11"/>
      <c r="G22" s="11"/>
      <c r="H22" s="11">
        <v>20</v>
      </c>
      <c r="I22" s="11"/>
      <c r="J22" s="11">
        <v>404</v>
      </c>
      <c r="K22" s="15"/>
      <c r="L22" s="15">
        <v>1018</v>
      </c>
      <c r="M22" s="18">
        <v>400</v>
      </c>
      <c r="N22" s="4"/>
      <c r="O22" s="16"/>
      <c r="P22" s="18"/>
      <c r="Q22" s="16">
        <v>130</v>
      </c>
    </row>
    <row r="23" spans="1:17" x14ac:dyDescent="0.2">
      <c r="A23" s="13">
        <v>16</v>
      </c>
      <c r="B23" s="13">
        <v>16</v>
      </c>
      <c r="C23" s="35" t="s">
        <v>28</v>
      </c>
      <c r="D23" s="11">
        <f>5642+381</f>
        <v>6023</v>
      </c>
      <c r="E23" s="11"/>
      <c r="F23" s="11"/>
      <c r="G23" s="11"/>
      <c r="H23" s="11"/>
      <c r="I23" s="11"/>
      <c r="J23" s="11">
        <v>50</v>
      </c>
      <c r="K23" s="15"/>
      <c r="L23" s="15">
        <v>275</v>
      </c>
      <c r="M23" s="4">
        <f>1221+308</f>
        <v>1529</v>
      </c>
      <c r="N23" s="4"/>
      <c r="O23" s="16"/>
      <c r="P23" s="4"/>
      <c r="Q23" s="16">
        <v>400</v>
      </c>
    </row>
    <row r="24" spans="1:17" x14ac:dyDescent="0.2">
      <c r="A24" s="13">
        <v>17</v>
      </c>
      <c r="B24" s="13">
        <v>17</v>
      </c>
      <c r="C24" s="35" t="s">
        <v>21</v>
      </c>
      <c r="D24" s="14">
        <f>2093+39+194</f>
        <v>2326</v>
      </c>
      <c r="E24" s="14"/>
      <c r="F24" s="14"/>
      <c r="G24" s="14"/>
      <c r="H24" s="14"/>
      <c r="I24" s="14"/>
      <c r="J24" s="14">
        <v>45</v>
      </c>
      <c r="K24" s="15">
        <v>1961</v>
      </c>
      <c r="L24" s="15"/>
      <c r="M24" s="19">
        <v>2829</v>
      </c>
      <c r="N24" s="4"/>
      <c r="O24" s="16">
        <v>2829</v>
      </c>
      <c r="P24" s="19"/>
      <c r="Q24" s="16"/>
    </row>
    <row r="25" spans="1:17" x14ac:dyDescent="0.2">
      <c r="A25" s="13">
        <v>18</v>
      </c>
      <c r="B25" s="13">
        <v>18</v>
      </c>
      <c r="C25" s="35" t="s">
        <v>22</v>
      </c>
      <c r="D25" s="14">
        <v>1572</v>
      </c>
      <c r="E25" s="14"/>
      <c r="F25" s="14"/>
      <c r="G25" s="14"/>
      <c r="H25" s="14"/>
      <c r="I25" s="14"/>
      <c r="J25" s="14"/>
      <c r="K25" s="15"/>
      <c r="L25" s="15"/>
      <c r="M25" s="4">
        <v>510</v>
      </c>
      <c r="N25" s="4"/>
      <c r="O25" s="16"/>
      <c r="P25" s="4">
        <v>348</v>
      </c>
      <c r="Q25" s="16"/>
    </row>
    <row r="26" spans="1:17" x14ac:dyDescent="0.2">
      <c r="A26" s="13">
        <v>19</v>
      </c>
      <c r="B26" s="13">
        <v>19</v>
      </c>
      <c r="C26" s="35" t="s">
        <v>24</v>
      </c>
      <c r="D26" s="14">
        <v>1135</v>
      </c>
      <c r="E26" s="14"/>
      <c r="F26" s="14"/>
      <c r="G26" s="14"/>
      <c r="H26" s="14"/>
      <c r="I26" s="14"/>
      <c r="J26" s="14"/>
      <c r="K26" s="15"/>
      <c r="L26" s="15"/>
      <c r="M26" s="4">
        <f>200+132</f>
        <v>332</v>
      </c>
      <c r="N26" s="4"/>
      <c r="O26" s="16"/>
      <c r="P26" s="4"/>
      <c r="Q26" s="16"/>
    </row>
    <row r="27" spans="1:17" ht="31.5" x14ac:dyDescent="0.2">
      <c r="A27" s="13">
        <v>20</v>
      </c>
      <c r="B27" s="13">
        <v>20</v>
      </c>
      <c r="C27" s="35" t="s">
        <v>26</v>
      </c>
      <c r="D27" s="14">
        <f>3710+24</f>
        <v>3734</v>
      </c>
      <c r="E27" s="14"/>
      <c r="F27" s="14"/>
      <c r="G27" s="14"/>
      <c r="H27" s="14"/>
      <c r="I27" s="14"/>
      <c r="J27" s="14">
        <v>23</v>
      </c>
      <c r="K27" s="15"/>
      <c r="L27" s="15"/>
      <c r="M27" s="4">
        <f>1100+402</f>
        <v>1502</v>
      </c>
      <c r="N27" s="4"/>
      <c r="O27" s="16"/>
      <c r="P27" s="4"/>
      <c r="Q27" s="16"/>
    </row>
    <row r="28" spans="1:17" hidden="1" x14ac:dyDescent="0.2">
      <c r="A28" s="13">
        <v>21</v>
      </c>
      <c r="B28" s="13">
        <v>21</v>
      </c>
      <c r="C28" s="25" t="s">
        <v>25</v>
      </c>
      <c r="D28" s="14"/>
      <c r="E28" s="14"/>
      <c r="F28" s="14"/>
      <c r="G28" s="14"/>
      <c r="H28" s="14"/>
      <c r="I28" s="14"/>
      <c r="J28" s="14"/>
      <c r="K28" s="15"/>
      <c r="L28" s="15"/>
      <c r="M28" s="4"/>
      <c r="N28" s="4"/>
      <c r="O28" s="16"/>
      <c r="P28" s="4"/>
      <c r="Q28" s="16"/>
    </row>
    <row r="29" spans="1:17" hidden="1" x14ac:dyDescent="0.2">
      <c r="A29" s="13">
        <v>22</v>
      </c>
      <c r="B29" s="13">
        <v>22</v>
      </c>
      <c r="C29" s="25" t="s">
        <v>32</v>
      </c>
      <c r="D29" s="14"/>
      <c r="E29" s="14"/>
      <c r="F29" s="14"/>
      <c r="G29" s="14"/>
      <c r="H29" s="14"/>
      <c r="I29" s="14"/>
      <c r="J29" s="14"/>
      <c r="K29" s="15"/>
      <c r="L29" s="15"/>
      <c r="M29" s="4"/>
      <c r="N29" s="4"/>
      <c r="O29" s="16"/>
      <c r="P29" s="4"/>
      <c r="Q29" s="16"/>
    </row>
    <row r="30" spans="1:17" ht="20.25" hidden="1" customHeight="1" x14ac:dyDescent="0.2">
      <c r="A30" s="13">
        <v>23</v>
      </c>
      <c r="B30" s="13">
        <v>23</v>
      </c>
      <c r="C30" s="25" t="s">
        <v>35</v>
      </c>
      <c r="D30" s="14"/>
      <c r="E30" s="14"/>
      <c r="F30" s="14"/>
      <c r="G30" s="14"/>
      <c r="H30" s="14"/>
      <c r="I30" s="14"/>
      <c r="J30" s="14"/>
      <c r="K30" s="15"/>
      <c r="L30" s="15"/>
      <c r="M30" s="4"/>
      <c r="N30" s="4"/>
      <c r="O30" s="16"/>
      <c r="P30" s="4"/>
      <c r="Q30" s="16"/>
    </row>
    <row r="31" spans="1:17" ht="32.25" hidden="1" customHeight="1" x14ac:dyDescent="0.2">
      <c r="A31" s="13">
        <v>24</v>
      </c>
      <c r="B31" s="13">
        <v>24</v>
      </c>
      <c r="C31" s="35" t="s">
        <v>23</v>
      </c>
      <c r="D31" s="14"/>
      <c r="E31" s="14"/>
      <c r="F31" s="14"/>
      <c r="G31" s="14"/>
      <c r="H31" s="14"/>
      <c r="I31" s="14"/>
      <c r="J31" s="14"/>
      <c r="K31" s="15"/>
      <c r="L31" s="15"/>
      <c r="M31" s="4"/>
      <c r="N31" s="4"/>
      <c r="O31" s="16"/>
      <c r="P31" s="4"/>
      <c r="Q31" s="16"/>
    </row>
    <row r="32" spans="1:17" ht="37.5" customHeight="1" x14ac:dyDescent="0.2">
      <c r="A32" s="13">
        <v>25</v>
      </c>
      <c r="B32" s="13">
        <v>25</v>
      </c>
      <c r="C32" s="35" t="s">
        <v>27</v>
      </c>
      <c r="D32" s="14"/>
      <c r="E32" s="14"/>
      <c r="F32" s="14"/>
      <c r="G32" s="14"/>
      <c r="H32" s="14"/>
      <c r="I32" s="14"/>
      <c r="J32" s="14"/>
      <c r="K32" s="15"/>
      <c r="L32" s="15"/>
      <c r="M32" s="19">
        <v>60</v>
      </c>
      <c r="N32" s="4"/>
      <c r="O32" s="16"/>
      <c r="P32" s="4"/>
      <c r="Q32" s="16"/>
    </row>
    <row r="33" spans="1:17" ht="39.75" customHeight="1" x14ac:dyDescent="0.2">
      <c r="A33" s="13">
        <v>26</v>
      </c>
      <c r="B33" s="13">
        <v>26</v>
      </c>
      <c r="C33" s="35" t="s">
        <v>121</v>
      </c>
      <c r="D33" s="14"/>
      <c r="E33" s="14"/>
      <c r="F33" s="14"/>
      <c r="G33" s="14"/>
      <c r="H33" s="14"/>
      <c r="I33" s="14"/>
      <c r="J33" s="14"/>
      <c r="K33" s="15"/>
      <c r="L33" s="15"/>
      <c r="M33" s="4">
        <v>120</v>
      </c>
      <c r="N33" s="4"/>
      <c r="O33" s="16"/>
      <c r="P33" s="4"/>
      <c r="Q33" s="16"/>
    </row>
    <row r="34" spans="1:17" x14ac:dyDescent="0.2">
      <c r="A34" s="13">
        <v>27</v>
      </c>
      <c r="B34" s="13">
        <v>27</v>
      </c>
      <c r="C34" s="35" t="s">
        <v>29</v>
      </c>
      <c r="D34" s="14"/>
      <c r="E34" s="14"/>
      <c r="F34" s="14"/>
      <c r="G34" s="14"/>
      <c r="H34" s="14"/>
      <c r="I34" s="14"/>
      <c r="J34" s="14"/>
      <c r="K34" s="15"/>
      <c r="L34" s="15"/>
      <c r="M34" s="4">
        <v>105</v>
      </c>
      <c r="N34" s="4">
        <v>105</v>
      </c>
      <c r="O34" s="16"/>
      <c r="P34" s="4"/>
      <c r="Q34" s="16"/>
    </row>
    <row r="35" spans="1:17" ht="24" customHeight="1" x14ac:dyDescent="0.2">
      <c r="A35" s="13">
        <v>28</v>
      </c>
      <c r="B35" s="13">
        <v>28</v>
      </c>
      <c r="C35" s="35" t="s">
        <v>78</v>
      </c>
      <c r="D35" s="14"/>
      <c r="E35" s="14"/>
      <c r="F35" s="14"/>
      <c r="G35" s="14"/>
      <c r="H35" s="14"/>
      <c r="I35" s="14"/>
      <c r="J35" s="14"/>
      <c r="K35" s="15"/>
      <c r="L35" s="15"/>
      <c r="M35" s="4">
        <v>40</v>
      </c>
      <c r="N35" s="4">
        <v>40</v>
      </c>
      <c r="O35" s="16"/>
      <c r="P35" s="4"/>
      <c r="Q35" s="16"/>
    </row>
    <row r="36" spans="1:17" ht="46.5" customHeight="1" x14ac:dyDescent="0.2">
      <c r="A36" s="13">
        <v>29</v>
      </c>
      <c r="B36" s="13">
        <v>29</v>
      </c>
      <c r="C36" s="35" t="s">
        <v>30</v>
      </c>
      <c r="D36" s="14"/>
      <c r="E36" s="14"/>
      <c r="F36" s="14"/>
      <c r="G36" s="14"/>
      <c r="H36" s="14"/>
      <c r="I36" s="14"/>
      <c r="J36" s="14"/>
      <c r="K36" s="15"/>
      <c r="L36" s="15"/>
      <c r="M36" s="4">
        <v>130</v>
      </c>
      <c r="N36" s="4"/>
      <c r="O36" s="16"/>
      <c r="P36" s="4"/>
      <c r="Q36" s="16"/>
    </row>
    <row r="37" spans="1:17" ht="32.25" hidden="1" customHeight="1" x14ac:dyDescent="0.2">
      <c r="A37" s="13">
        <v>30</v>
      </c>
      <c r="B37" s="13">
        <v>30</v>
      </c>
      <c r="C37" s="35" t="s">
        <v>31</v>
      </c>
      <c r="D37" s="14"/>
      <c r="E37" s="14"/>
      <c r="F37" s="14"/>
      <c r="G37" s="14"/>
      <c r="H37" s="14"/>
      <c r="I37" s="14"/>
      <c r="J37" s="14"/>
      <c r="K37" s="15"/>
      <c r="L37" s="15"/>
      <c r="M37" s="4"/>
      <c r="N37" s="4"/>
      <c r="O37" s="16"/>
      <c r="P37" s="4"/>
      <c r="Q37" s="16"/>
    </row>
    <row r="38" spans="1:17" ht="31.5" hidden="1" x14ac:dyDescent="0.2">
      <c r="A38" s="13">
        <v>31</v>
      </c>
      <c r="B38" s="13">
        <v>31</v>
      </c>
      <c r="C38" s="35" t="s">
        <v>33</v>
      </c>
      <c r="D38" s="14"/>
      <c r="E38" s="14"/>
      <c r="F38" s="14"/>
      <c r="G38" s="14"/>
      <c r="H38" s="14"/>
      <c r="I38" s="14"/>
      <c r="J38" s="14"/>
      <c r="K38" s="15"/>
      <c r="L38" s="15"/>
      <c r="M38" s="4"/>
      <c r="N38" s="4"/>
      <c r="O38" s="16"/>
      <c r="P38" s="4"/>
      <c r="Q38" s="16"/>
    </row>
    <row r="39" spans="1:17" ht="47.25" hidden="1" x14ac:dyDescent="0.2">
      <c r="A39" s="13">
        <v>32</v>
      </c>
      <c r="B39" s="13">
        <v>32</v>
      </c>
      <c r="C39" s="35" t="s">
        <v>120</v>
      </c>
      <c r="D39" s="14"/>
      <c r="E39" s="14"/>
      <c r="F39" s="14"/>
      <c r="G39" s="14"/>
      <c r="H39" s="14"/>
      <c r="I39" s="14"/>
      <c r="J39" s="14"/>
      <c r="K39" s="15"/>
      <c r="L39" s="15"/>
      <c r="M39" s="4"/>
      <c r="N39" s="4"/>
      <c r="O39" s="16"/>
      <c r="P39" s="4"/>
      <c r="Q39" s="16"/>
    </row>
    <row r="40" spans="1:17" hidden="1" x14ac:dyDescent="0.2">
      <c r="A40" s="13">
        <v>33</v>
      </c>
      <c r="B40" s="13">
        <v>33</v>
      </c>
      <c r="C40" s="35" t="s">
        <v>118</v>
      </c>
      <c r="D40" s="14"/>
      <c r="E40" s="14"/>
      <c r="F40" s="14"/>
      <c r="G40" s="14"/>
      <c r="H40" s="14"/>
      <c r="I40" s="14"/>
      <c r="J40" s="14"/>
      <c r="K40" s="15"/>
      <c r="L40" s="15"/>
      <c r="M40" s="4"/>
      <c r="N40" s="4"/>
      <c r="O40" s="16"/>
      <c r="P40" s="4"/>
      <c r="Q40" s="16"/>
    </row>
    <row r="41" spans="1:17" hidden="1" x14ac:dyDescent="0.2">
      <c r="A41" s="13">
        <v>34</v>
      </c>
      <c r="B41" s="13">
        <v>34</v>
      </c>
      <c r="C41" s="35" t="s">
        <v>79</v>
      </c>
      <c r="D41" s="14"/>
      <c r="E41" s="14"/>
      <c r="F41" s="14"/>
      <c r="G41" s="14"/>
      <c r="H41" s="14"/>
      <c r="I41" s="14"/>
      <c r="J41" s="14"/>
      <c r="K41" s="15"/>
      <c r="L41" s="15"/>
      <c r="M41" s="4"/>
      <c r="N41" s="4"/>
      <c r="O41" s="16"/>
      <c r="P41" s="4"/>
      <c r="Q41" s="16"/>
    </row>
    <row r="42" spans="1:17" hidden="1" x14ac:dyDescent="0.2">
      <c r="A42" s="13">
        <v>35</v>
      </c>
      <c r="B42" s="13">
        <v>35</v>
      </c>
      <c r="C42" s="35" t="s">
        <v>119</v>
      </c>
      <c r="D42" s="14"/>
      <c r="E42" s="14"/>
      <c r="F42" s="14"/>
      <c r="G42" s="14"/>
      <c r="H42" s="14"/>
      <c r="I42" s="14"/>
      <c r="J42" s="14"/>
      <c r="K42" s="15"/>
      <c r="L42" s="15"/>
      <c r="M42" s="4"/>
      <c r="N42" s="4"/>
      <c r="O42" s="16"/>
      <c r="P42" s="4"/>
      <c r="Q42" s="16"/>
    </row>
    <row r="43" spans="1:17" hidden="1" x14ac:dyDescent="0.2">
      <c r="A43" s="13">
        <v>36</v>
      </c>
      <c r="B43" s="13">
        <v>36</v>
      </c>
      <c r="C43" s="35" t="s">
        <v>37</v>
      </c>
      <c r="D43" s="14"/>
      <c r="E43" s="14"/>
      <c r="F43" s="14"/>
      <c r="G43" s="14"/>
      <c r="H43" s="14"/>
      <c r="I43" s="14"/>
      <c r="J43" s="14"/>
      <c r="K43" s="15"/>
      <c r="L43" s="15"/>
      <c r="M43" s="4"/>
      <c r="N43" s="4"/>
      <c r="O43" s="16"/>
      <c r="P43" s="4"/>
      <c r="Q43" s="16"/>
    </row>
    <row r="44" spans="1:17" hidden="1" x14ac:dyDescent="0.2">
      <c r="A44" s="13">
        <v>37</v>
      </c>
      <c r="B44" s="13">
        <v>37</v>
      </c>
      <c r="C44" s="25" t="s">
        <v>80</v>
      </c>
      <c r="D44" s="14"/>
      <c r="E44" s="14"/>
      <c r="F44" s="14"/>
      <c r="G44" s="14"/>
      <c r="H44" s="14"/>
      <c r="I44" s="14"/>
      <c r="J44" s="14"/>
      <c r="K44" s="15"/>
      <c r="L44" s="15"/>
      <c r="M44" s="4"/>
      <c r="N44" s="4"/>
      <c r="O44" s="16"/>
      <c r="P44" s="4"/>
      <c r="Q44" s="16"/>
    </row>
    <row r="45" spans="1:17" hidden="1" x14ac:dyDescent="0.2">
      <c r="A45" s="13">
        <v>38</v>
      </c>
      <c r="B45" s="97">
        <v>38</v>
      </c>
      <c r="C45" s="83" t="s">
        <v>81</v>
      </c>
      <c r="D45" s="81"/>
      <c r="E45" s="81"/>
      <c r="F45" s="81"/>
      <c r="G45" s="81"/>
      <c r="H45" s="81"/>
      <c r="I45" s="81"/>
      <c r="J45" s="81"/>
      <c r="K45" s="98"/>
      <c r="L45" s="98"/>
      <c r="M45" s="99"/>
      <c r="N45" s="99"/>
      <c r="O45" s="100"/>
      <c r="P45" s="99"/>
      <c r="Q45" s="100"/>
    </row>
    <row r="46" spans="1:17" s="21" customFormat="1" x14ac:dyDescent="0.2">
      <c r="A46" s="96"/>
      <c r="B46" s="101"/>
      <c r="C46" s="102" t="s">
        <v>34</v>
      </c>
      <c r="D46" s="20">
        <f t="shared" ref="D46:L46" si="0">SUM(D8:D45)</f>
        <v>36448</v>
      </c>
      <c r="E46" s="20">
        <f t="shared" si="0"/>
        <v>301</v>
      </c>
      <c r="F46" s="20">
        <f t="shared" si="0"/>
        <v>0</v>
      </c>
      <c r="G46" s="20">
        <f t="shared" si="0"/>
        <v>0</v>
      </c>
      <c r="H46" s="20">
        <f t="shared" si="0"/>
        <v>20</v>
      </c>
      <c r="I46" s="20">
        <v>0</v>
      </c>
      <c r="J46" s="20">
        <f t="shared" si="0"/>
        <v>542</v>
      </c>
      <c r="K46" s="20">
        <f t="shared" si="0"/>
        <v>1961</v>
      </c>
      <c r="L46" s="20">
        <f t="shared" si="0"/>
        <v>1293</v>
      </c>
      <c r="M46" s="20">
        <f>SUM(M8:M45)</f>
        <v>13677</v>
      </c>
      <c r="N46" s="20">
        <f t="shared" ref="N46:Q46" si="1">SUM(N8:N45)</f>
        <v>145</v>
      </c>
      <c r="O46" s="20">
        <f t="shared" si="1"/>
        <v>2829</v>
      </c>
      <c r="P46" s="20">
        <f t="shared" si="1"/>
        <v>348</v>
      </c>
      <c r="Q46" s="20">
        <f t="shared" si="1"/>
        <v>624</v>
      </c>
    </row>
    <row r="47" spans="1:17" s="21" customFormat="1" ht="15.75" hidden="1" customHeight="1" x14ac:dyDescent="0.2">
      <c r="B47" s="101"/>
      <c r="C47" s="103" t="s">
        <v>134</v>
      </c>
      <c r="D47" s="101">
        <f>4499-1146</f>
        <v>3353</v>
      </c>
      <c r="E47" s="101">
        <v>224</v>
      </c>
      <c r="F47" s="101">
        <v>97</v>
      </c>
      <c r="G47" s="101">
        <v>43</v>
      </c>
      <c r="H47" s="101">
        <v>86</v>
      </c>
      <c r="I47" s="101">
        <v>6</v>
      </c>
      <c r="J47" s="101"/>
      <c r="K47" s="104">
        <v>353</v>
      </c>
      <c r="L47" s="104">
        <v>30</v>
      </c>
      <c r="M47" s="104">
        <f>3593-1635</f>
        <v>1958</v>
      </c>
      <c r="N47" s="104">
        <v>22</v>
      </c>
      <c r="O47" s="104">
        <v>415</v>
      </c>
      <c r="P47" s="104"/>
      <c r="Q47" s="104">
        <v>10</v>
      </c>
    </row>
    <row r="48" spans="1:17" s="21" customFormat="1" ht="15.75" hidden="1" customHeight="1" x14ac:dyDescent="0.2">
      <c r="B48" s="101"/>
      <c r="C48" s="103" t="s">
        <v>69</v>
      </c>
      <c r="D48" s="106">
        <f>D46+D47</f>
        <v>39801</v>
      </c>
      <c r="E48" s="106">
        <f t="shared" ref="E48:Q48" si="2">E46+E47</f>
        <v>525</v>
      </c>
      <c r="F48" s="106">
        <f t="shared" si="2"/>
        <v>97</v>
      </c>
      <c r="G48" s="106">
        <f t="shared" si="2"/>
        <v>43</v>
      </c>
      <c r="H48" s="106">
        <f t="shared" si="2"/>
        <v>106</v>
      </c>
      <c r="I48" s="106">
        <f t="shared" si="2"/>
        <v>6</v>
      </c>
      <c r="J48" s="106">
        <f t="shared" si="2"/>
        <v>542</v>
      </c>
      <c r="K48" s="20">
        <f t="shared" si="2"/>
        <v>2314</v>
      </c>
      <c r="L48" s="20">
        <f t="shared" si="2"/>
        <v>1323</v>
      </c>
      <c r="M48" s="20">
        <f t="shared" si="2"/>
        <v>15635</v>
      </c>
      <c r="N48" s="20">
        <f t="shared" si="2"/>
        <v>167</v>
      </c>
      <c r="O48" s="20">
        <f t="shared" si="2"/>
        <v>3244</v>
      </c>
      <c r="P48" s="20">
        <f t="shared" si="2"/>
        <v>348</v>
      </c>
      <c r="Q48" s="20">
        <f t="shared" si="2"/>
        <v>634</v>
      </c>
    </row>
    <row r="49" spans="2:17" s="21" customFormat="1" ht="15.75" hidden="1" customHeight="1" x14ac:dyDescent="0.2">
      <c r="B49" s="101"/>
      <c r="C49" s="105" t="s">
        <v>135</v>
      </c>
      <c r="D49" s="101">
        <v>39801</v>
      </c>
      <c r="E49" s="101">
        <v>525</v>
      </c>
      <c r="F49" s="101">
        <v>97</v>
      </c>
      <c r="G49" s="101">
        <v>43</v>
      </c>
      <c r="H49" s="101">
        <v>106</v>
      </c>
      <c r="I49" s="101">
        <v>6</v>
      </c>
      <c r="J49" s="101"/>
      <c r="K49" s="104">
        <v>2314</v>
      </c>
      <c r="L49" s="104">
        <v>1323</v>
      </c>
      <c r="M49" s="104">
        <v>15635</v>
      </c>
      <c r="N49" s="104">
        <v>167</v>
      </c>
      <c r="O49" s="104">
        <v>3244</v>
      </c>
      <c r="P49" s="104">
        <v>290</v>
      </c>
      <c r="Q49" s="104">
        <v>634</v>
      </c>
    </row>
    <row r="50" spans="2:17" ht="15.75" hidden="1" customHeight="1" x14ac:dyDescent="0.2">
      <c r="B50" s="16"/>
      <c r="C50" s="105" t="s">
        <v>136</v>
      </c>
      <c r="D50" s="4">
        <f>D48-D49</f>
        <v>0</v>
      </c>
      <c r="E50" s="4">
        <f t="shared" ref="E50:Q50" si="3">E48-E49</f>
        <v>0</v>
      </c>
      <c r="F50" s="4">
        <f t="shared" si="3"/>
        <v>0</v>
      </c>
      <c r="G50" s="4">
        <f t="shared" si="3"/>
        <v>0</v>
      </c>
      <c r="H50" s="4">
        <f t="shared" si="3"/>
        <v>0</v>
      </c>
      <c r="I50" s="4">
        <f t="shared" si="3"/>
        <v>0</v>
      </c>
      <c r="J50" s="107"/>
      <c r="K50" s="4">
        <f t="shared" si="3"/>
        <v>0</v>
      </c>
      <c r="L50" s="4">
        <f t="shared" si="3"/>
        <v>0</v>
      </c>
      <c r="M50" s="4">
        <f t="shared" si="3"/>
        <v>0</v>
      </c>
      <c r="N50" s="4">
        <f t="shared" si="3"/>
        <v>0</v>
      </c>
      <c r="O50" s="4">
        <f t="shared" si="3"/>
        <v>0</v>
      </c>
      <c r="P50" s="4">
        <f t="shared" si="3"/>
        <v>58</v>
      </c>
      <c r="Q50" s="4">
        <f t="shared" si="3"/>
        <v>0</v>
      </c>
    </row>
    <row r="51" spans="2:17" ht="15.75" customHeight="1" x14ac:dyDescent="0.2"/>
    <row r="52" spans="2:17" ht="15.75" customHeight="1" x14ac:dyDescent="0.2"/>
    <row r="53" spans="2:17" ht="15.75" customHeight="1" x14ac:dyDescent="0.2"/>
    <row r="54" spans="2:17" ht="15.75" customHeight="1" x14ac:dyDescent="0.2"/>
    <row r="55" spans="2:17" ht="15.75" customHeight="1" x14ac:dyDescent="0.2">
      <c r="O55" s="23"/>
      <c r="P55" s="23"/>
    </row>
    <row r="56" spans="2:17" ht="15.75" customHeight="1" x14ac:dyDescent="0.2"/>
    <row r="57" spans="2:17" ht="15.75" customHeight="1" x14ac:dyDescent="0.2"/>
  </sheetData>
  <mergeCells count="12">
    <mergeCell ref="M1:V1"/>
    <mergeCell ref="C2:Q2"/>
    <mergeCell ref="D6:K6"/>
    <mergeCell ref="L6:L7"/>
    <mergeCell ref="D4:L5"/>
    <mergeCell ref="W10:Z10"/>
    <mergeCell ref="Q6:Q7"/>
    <mergeCell ref="M6:P6"/>
    <mergeCell ref="M4:Q5"/>
    <mergeCell ref="A4:A7"/>
    <mergeCell ref="C4:C7"/>
    <mergeCell ref="B4:B7"/>
  </mergeCells>
  <pageMargins left="0.7" right="0.7" top="0.75" bottom="0.75" header="0.3" footer="0.3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CG354"/>
  <sheetViews>
    <sheetView topLeftCell="B16" zoomScale="80" zoomScaleNormal="80" zoomScaleSheetLayoutView="85" workbookViewId="0">
      <selection activeCell="B47" sqref="A47:XFD50"/>
    </sheetView>
  </sheetViews>
  <sheetFormatPr defaultColWidth="12.5703125" defaultRowHeight="12.75" x14ac:dyDescent="0.2"/>
  <cols>
    <col min="1" max="1" width="4.140625" style="1" hidden="1" customWidth="1"/>
    <col min="2" max="2" width="4.140625" style="1" customWidth="1"/>
    <col min="3" max="3" width="44.7109375" style="1" customWidth="1"/>
    <col min="4" max="4" width="15.5703125" style="1" customWidth="1"/>
    <col min="5" max="7" width="11.7109375" style="5" customWidth="1"/>
    <col min="8" max="8" width="9.5703125" style="5" customWidth="1"/>
    <col min="9" max="10" width="11.7109375" style="5" customWidth="1"/>
    <col min="11" max="11" width="11.5703125" style="5" customWidth="1"/>
    <col min="12" max="13" width="11.7109375" style="5" customWidth="1"/>
    <col min="14" max="14" width="13.85546875" style="5" customWidth="1"/>
    <col min="15" max="17" width="11.7109375" style="5" customWidth="1"/>
    <col min="18" max="18" width="13.28515625" style="5" customWidth="1"/>
    <col min="19" max="19" width="13.140625" style="5" customWidth="1"/>
    <col min="20" max="20" width="11.28515625" style="5" customWidth="1"/>
    <col min="21" max="26" width="11.7109375" style="5" customWidth="1"/>
    <col min="27" max="27" width="17" style="5" customWidth="1"/>
    <col min="28" max="28" width="13.140625" style="5" customWidth="1"/>
    <col min="29" max="29" width="14.85546875" style="5" customWidth="1"/>
    <col min="30" max="70" width="11.7109375" style="5" customWidth="1"/>
    <col min="71" max="85" width="12.5703125" style="5"/>
    <col min="86" max="16384" width="12.5703125" style="1"/>
  </cols>
  <sheetData>
    <row r="1" spans="1:85" x14ac:dyDescent="0.2">
      <c r="A1" s="1" t="s">
        <v>62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85" ht="42.75" customHeight="1" x14ac:dyDescent="0.2">
      <c r="A2" s="2"/>
      <c r="B2" s="144" t="s">
        <v>108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85" ht="42.75" customHeight="1" x14ac:dyDescent="0.25">
      <c r="A3" s="28"/>
      <c r="B3" s="37"/>
      <c r="C3" s="145" t="s">
        <v>125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1:85" ht="3.75" customHeight="1" x14ac:dyDescent="0.2">
      <c r="A4" s="139" t="s">
        <v>0</v>
      </c>
      <c r="B4" s="116" t="s">
        <v>122</v>
      </c>
      <c r="C4" s="116" t="s">
        <v>1</v>
      </c>
      <c r="D4" s="136" t="s">
        <v>64</v>
      </c>
      <c r="E4" s="146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8"/>
    </row>
    <row r="5" spans="1:85" ht="60.75" customHeight="1" x14ac:dyDescent="0.25">
      <c r="A5" s="140"/>
      <c r="B5" s="116"/>
      <c r="C5" s="142"/>
      <c r="D5" s="136"/>
      <c r="E5" s="135" t="s">
        <v>50</v>
      </c>
      <c r="F5" s="135"/>
      <c r="G5" s="135"/>
      <c r="H5" s="135" t="s">
        <v>46</v>
      </c>
      <c r="I5" s="117"/>
      <c r="J5" s="117"/>
      <c r="K5" s="117"/>
      <c r="L5" s="117"/>
      <c r="M5" s="117"/>
      <c r="N5" s="135" t="s">
        <v>68</v>
      </c>
      <c r="O5" s="135" t="s">
        <v>48</v>
      </c>
      <c r="P5" s="135" t="s">
        <v>49</v>
      </c>
      <c r="Q5" s="135" t="s">
        <v>65</v>
      </c>
      <c r="R5" s="117" t="s">
        <v>63</v>
      </c>
      <c r="S5" s="117" t="s">
        <v>4</v>
      </c>
      <c r="T5" s="117" t="s">
        <v>38</v>
      </c>
      <c r="U5" s="117" t="s">
        <v>36</v>
      </c>
      <c r="V5" s="54"/>
      <c r="W5" s="37"/>
      <c r="X5" s="137" t="s">
        <v>5</v>
      </c>
      <c r="Y5" s="137"/>
      <c r="Z5" s="137"/>
      <c r="AA5" s="137"/>
      <c r="AB5" s="133" t="s">
        <v>83</v>
      </c>
      <c r="AC5" s="133"/>
    </row>
    <row r="6" spans="1:85" ht="60.75" customHeight="1" x14ac:dyDescent="0.25">
      <c r="A6" s="140"/>
      <c r="B6" s="116"/>
      <c r="C6" s="142"/>
      <c r="D6" s="136"/>
      <c r="E6" s="135" t="s">
        <v>54</v>
      </c>
      <c r="F6" s="135" t="s">
        <v>56</v>
      </c>
      <c r="G6" s="135" t="s">
        <v>55</v>
      </c>
      <c r="H6" s="135" t="s">
        <v>47</v>
      </c>
      <c r="I6" s="135" t="s">
        <v>39</v>
      </c>
      <c r="J6" s="135" t="s">
        <v>57</v>
      </c>
      <c r="K6" s="117" t="s">
        <v>66</v>
      </c>
      <c r="L6" s="117"/>
      <c r="M6" s="135" t="s">
        <v>53</v>
      </c>
      <c r="N6" s="135"/>
      <c r="O6" s="135"/>
      <c r="P6" s="135"/>
      <c r="Q6" s="135"/>
      <c r="R6" s="117"/>
      <c r="S6" s="117"/>
      <c r="T6" s="117"/>
      <c r="U6" s="117"/>
      <c r="V6" s="138" t="s">
        <v>43</v>
      </c>
      <c r="W6" s="138"/>
      <c r="X6" s="138" t="s">
        <v>47</v>
      </c>
      <c r="Y6" s="136" t="s">
        <v>67</v>
      </c>
      <c r="Z6" s="136"/>
      <c r="AA6" s="136"/>
      <c r="AB6" s="134" t="s">
        <v>84</v>
      </c>
      <c r="AC6" s="134" t="s">
        <v>85</v>
      </c>
    </row>
    <row r="7" spans="1:85" ht="126" customHeight="1" x14ac:dyDescent="0.25">
      <c r="A7" s="141"/>
      <c r="B7" s="116"/>
      <c r="C7" s="142"/>
      <c r="D7" s="136"/>
      <c r="E7" s="135"/>
      <c r="F7" s="135"/>
      <c r="G7" s="135"/>
      <c r="H7" s="135"/>
      <c r="I7" s="135"/>
      <c r="J7" s="135"/>
      <c r="K7" s="46" t="s">
        <v>51</v>
      </c>
      <c r="L7" s="46" t="s">
        <v>52</v>
      </c>
      <c r="M7" s="135"/>
      <c r="N7" s="135"/>
      <c r="O7" s="135"/>
      <c r="P7" s="135"/>
      <c r="Q7" s="135"/>
      <c r="R7" s="117"/>
      <c r="S7" s="117"/>
      <c r="T7" s="117"/>
      <c r="U7" s="117"/>
      <c r="V7" s="34" t="s">
        <v>44</v>
      </c>
      <c r="W7" s="34" t="s">
        <v>45</v>
      </c>
      <c r="X7" s="138"/>
      <c r="Y7" s="48" t="s">
        <v>42</v>
      </c>
      <c r="Z7" s="48" t="s">
        <v>40</v>
      </c>
      <c r="AA7" s="48" t="s">
        <v>41</v>
      </c>
      <c r="AB7" s="134"/>
      <c r="AC7" s="134"/>
    </row>
    <row r="8" spans="1:85" ht="15.75" x14ac:dyDescent="0.25">
      <c r="A8" s="36">
        <v>1</v>
      </c>
      <c r="B8" s="56">
        <v>1</v>
      </c>
      <c r="C8" s="62" t="s">
        <v>6</v>
      </c>
      <c r="D8" s="63">
        <v>3035</v>
      </c>
      <c r="E8" s="64">
        <f>F8+G8</f>
        <v>1900</v>
      </c>
      <c r="F8" s="64">
        <v>600</v>
      </c>
      <c r="G8" s="64">
        <v>1300</v>
      </c>
      <c r="H8" s="64">
        <f>I8+M8</f>
        <v>5641</v>
      </c>
      <c r="I8" s="64">
        <f>J8+K8+L8</f>
        <v>5051</v>
      </c>
      <c r="J8" s="64">
        <v>5039</v>
      </c>
      <c r="K8" s="64">
        <v>0</v>
      </c>
      <c r="L8" s="64">
        <v>12</v>
      </c>
      <c r="M8" s="64">
        <v>590</v>
      </c>
      <c r="N8" s="64">
        <f>O8+P8</f>
        <v>1694</v>
      </c>
      <c r="O8" s="64">
        <v>827</v>
      </c>
      <c r="P8" s="64">
        <v>867</v>
      </c>
      <c r="Q8" s="64">
        <v>22100</v>
      </c>
      <c r="R8" s="65">
        <v>5250</v>
      </c>
      <c r="S8" s="66">
        <v>14600</v>
      </c>
      <c r="T8" s="63"/>
      <c r="U8" s="63"/>
      <c r="V8" s="63">
        <v>2000</v>
      </c>
      <c r="W8" s="63">
        <v>110</v>
      </c>
      <c r="X8" s="63">
        <v>2600</v>
      </c>
      <c r="Y8" s="63"/>
      <c r="Z8" s="63">
        <v>729</v>
      </c>
      <c r="AA8" s="63">
        <v>1695</v>
      </c>
      <c r="AB8" s="58"/>
      <c r="AC8" s="67">
        <v>260</v>
      </c>
    </row>
    <row r="9" spans="1:85" ht="15.75" x14ac:dyDescent="0.25">
      <c r="A9" s="36">
        <v>2</v>
      </c>
      <c r="B9" s="56">
        <v>2</v>
      </c>
      <c r="C9" s="38" t="s">
        <v>7</v>
      </c>
      <c r="D9" s="29">
        <v>1834</v>
      </c>
      <c r="E9" s="39">
        <f t="shared" ref="E9:E23" si="0">F9+G9</f>
        <v>1551</v>
      </c>
      <c r="F9" s="39">
        <v>650</v>
      </c>
      <c r="G9" s="39">
        <v>901</v>
      </c>
      <c r="H9" s="39">
        <f t="shared" ref="H9:H23" si="1">I9+M9</f>
        <v>3702</v>
      </c>
      <c r="I9" s="39">
        <f t="shared" ref="I9:I23" si="2">J9+K9+L9</f>
        <v>3345</v>
      </c>
      <c r="J9" s="39">
        <v>3333</v>
      </c>
      <c r="K9" s="39">
        <v>0</v>
      </c>
      <c r="L9" s="39">
        <v>12</v>
      </c>
      <c r="M9" s="39">
        <v>357</v>
      </c>
      <c r="N9" s="39">
        <f t="shared" ref="N9:N26" si="3">O9+P9</f>
        <v>1024</v>
      </c>
      <c r="O9" s="39">
        <v>500</v>
      </c>
      <c r="P9" s="39">
        <v>524</v>
      </c>
      <c r="Q9" s="39">
        <v>14250</v>
      </c>
      <c r="R9" s="44">
        <v>3750</v>
      </c>
      <c r="S9" s="13">
        <v>10650</v>
      </c>
      <c r="T9" s="29"/>
      <c r="U9" s="29"/>
      <c r="V9" s="29">
        <v>2000</v>
      </c>
      <c r="W9" s="29"/>
      <c r="X9" s="29">
        <v>1401</v>
      </c>
      <c r="Y9" s="29"/>
      <c r="Z9" s="29">
        <v>397</v>
      </c>
      <c r="AA9" s="29">
        <v>922</v>
      </c>
      <c r="AB9" s="59"/>
      <c r="AC9" s="57">
        <v>130</v>
      </c>
    </row>
    <row r="10" spans="1:85" ht="15.75" x14ac:dyDescent="0.25">
      <c r="A10" s="36">
        <v>3</v>
      </c>
      <c r="B10" s="56">
        <v>3</v>
      </c>
      <c r="C10" s="38" t="s">
        <v>8</v>
      </c>
      <c r="D10" s="29">
        <v>2060</v>
      </c>
      <c r="E10" s="39">
        <f t="shared" si="0"/>
        <v>1976</v>
      </c>
      <c r="F10" s="39">
        <v>650</v>
      </c>
      <c r="G10" s="39">
        <v>1326</v>
      </c>
      <c r="H10" s="39">
        <f t="shared" si="1"/>
        <v>3753</v>
      </c>
      <c r="I10" s="39">
        <f t="shared" si="2"/>
        <v>3352</v>
      </c>
      <c r="J10" s="39">
        <v>3345</v>
      </c>
      <c r="K10" s="39">
        <v>0</v>
      </c>
      <c r="L10" s="39">
        <v>7</v>
      </c>
      <c r="M10" s="39">
        <v>401</v>
      </c>
      <c r="N10" s="39">
        <f t="shared" si="3"/>
        <v>1150</v>
      </c>
      <c r="O10" s="39">
        <v>561</v>
      </c>
      <c r="P10" s="39">
        <v>589</v>
      </c>
      <c r="Q10" s="39">
        <v>16300</v>
      </c>
      <c r="R10" s="44">
        <v>4100</v>
      </c>
      <c r="S10" s="13">
        <v>11100</v>
      </c>
      <c r="T10" s="29"/>
      <c r="U10" s="29"/>
      <c r="V10" s="29">
        <v>2000</v>
      </c>
      <c r="W10" s="29"/>
      <c r="X10" s="29">
        <v>1700</v>
      </c>
      <c r="Y10" s="29"/>
      <c r="Z10" s="29">
        <v>433</v>
      </c>
      <c r="AA10" s="29">
        <v>1006</v>
      </c>
      <c r="AB10" s="59"/>
      <c r="AC10" s="57">
        <v>130</v>
      </c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</row>
    <row r="11" spans="1:85" ht="15.75" x14ac:dyDescent="0.25">
      <c r="A11" s="36">
        <v>4</v>
      </c>
      <c r="B11" s="56">
        <v>4</v>
      </c>
      <c r="C11" s="38" t="s">
        <v>9</v>
      </c>
      <c r="D11" s="29">
        <v>3322</v>
      </c>
      <c r="E11" s="39">
        <f t="shared" si="0"/>
        <v>1700</v>
      </c>
      <c r="F11" s="39">
        <v>700</v>
      </c>
      <c r="G11" s="40">
        <v>1000</v>
      </c>
      <c r="H11" s="39">
        <f t="shared" si="1"/>
        <v>7245</v>
      </c>
      <c r="I11" s="39">
        <f t="shared" si="2"/>
        <v>6599</v>
      </c>
      <c r="J11" s="39">
        <v>6587</v>
      </c>
      <c r="K11" s="39">
        <v>0</v>
      </c>
      <c r="L11" s="39">
        <v>12</v>
      </c>
      <c r="M11" s="39">
        <v>646</v>
      </c>
      <c r="N11" s="39">
        <f t="shared" si="3"/>
        <v>1854</v>
      </c>
      <c r="O11" s="39">
        <v>905</v>
      </c>
      <c r="P11" s="39">
        <v>949</v>
      </c>
      <c r="Q11" s="39">
        <v>24379</v>
      </c>
      <c r="R11" s="44">
        <v>5700</v>
      </c>
      <c r="S11" s="13">
        <v>16200</v>
      </c>
      <c r="T11" s="29"/>
      <c r="U11" s="29"/>
      <c r="V11" s="29">
        <v>2000</v>
      </c>
      <c r="W11" s="29">
        <v>110</v>
      </c>
      <c r="X11" s="29">
        <v>2400</v>
      </c>
      <c r="Y11" s="29"/>
      <c r="Z11" s="29">
        <v>684</v>
      </c>
      <c r="AA11" s="29">
        <v>1590</v>
      </c>
      <c r="AB11" s="59"/>
      <c r="AC11" s="57">
        <v>220</v>
      </c>
    </row>
    <row r="12" spans="1:85" ht="15.75" x14ac:dyDescent="0.25">
      <c r="A12" s="36">
        <v>5</v>
      </c>
      <c r="B12" s="56">
        <v>5</v>
      </c>
      <c r="C12" s="38" t="s">
        <v>10</v>
      </c>
      <c r="D12" s="29">
        <v>1913</v>
      </c>
      <c r="E12" s="39">
        <f t="shared" si="0"/>
        <v>1500</v>
      </c>
      <c r="F12" s="29">
        <v>600</v>
      </c>
      <c r="G12" s="29">
        <v>900</v>
      </c>
      <c r="H12" s="29">
        <f t="shared" si="1"/>
        <v>3971</v>
      </c>
      <c r="I12" s="39">
        <f t="shared" si="2"/>
        <v>3599</v>
      </c>
      <c r="J12" s="29">
        <v>3592</v>
      </c>
      <c r="K12" s="29">
        <v>0</v>
      </c>
      <c r="L12" s="29">
        <v>7</v>
      </c>
      <c r="M12" s="29">
        <v>372</v>
      </c>
      <c r="N12" s="39">
        <f t="shared" si="3"/>
        <v>1068</v>
      </c>
      <c r="O12" s="29">
        <v>521</v>
      </c>
      <c r="P12" s="29">
        <v>547</v>
      </c>
      <c r="Q12" s="29">
        <v>15410</v>
      </c>
      <c r="R12" s="44">
        <v>3750</v>
      </c>
      <c r="S12" s="13">
        <v>10600</v>
      </c>
      <c r="T12" s="29"/>
      <c r="U12" s="29"/>
      <c r="V12" s="29">
        <v>2000</v>
      </c>
      <c r="W12" s="29">
        <v>144</v>
      </c>
      <c r="X12" s="29">
        <v>1699</v>
      </c>
      <c r="Y12" s="29"/>
      <c r="Z12" s="29">
        <v>432</v>
      </c>
      <c r="AA12" s="29">
        <v>1004</v>
      </c>
      <c r="AB12" s="59"/>
      <c r="AC12" s="57">
        <v>130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ht="15.75" x14ac:dyDescent="0.25">
      <c r="A13" s="36">
        <v>6</v>
      </c>
      <c r="B13" s="56">
        <v>6</v>
      </c>
      <c r="C13" s="38" t="s">
        <v>11</v>
      </c>
      <c r="D13" s="29">
        <v>1515</v>
      </c>
      <c r="E13" s="39">
        <f t="shared" si="0"/>
        <v>1600</v>
      </c>
      <c r="F13" s="29">
        <v>600</v>
      </c>
      <c r="G13" s="41">
        <v>1000</v>
      </c>
      <c r="H13" s="29">
        <f t="shared" si="1"/>
        <v>3323</v>
      </c>
      <c r="I13" s="39">
        <f t="shared" si="2"/>
        <v>2983</v>
      </c>
      <c r="J13" s="29">
        <v>2971</v>
      </c>
      <c r="K13" s="29">
        <v>0</v>
      </c>
      <c r="L13" s="29">
        <v>12</v>
      </c>
      <c r="M13" s="29">
        <v>340</v>
      </c>
      <c r="N13" s="39">
        <f t="shared" si="3"/>
        <v>846</v>
      </c>
      <c r="O13" s="29">
        <v>413</v>
      </c>
      <c r="P13" s="29">
        <v>433</v>
      </c>
      <c r="Q13" s="29">
        <v>13450</v>
      </c>
      <c r="R13" s="44">
        <v>2950</v>
      </c>
      <c r="S13" s="13">
        <v>9600</v>
      </c>
      <c r="T13" s="29"/>
      <c r="U13" s="29"/>
      <c r="V13" s="29">
        <v>2000</v>
      </c>
      <c r="W13" s="29"/>
      <c r="X13" s="29">
        <v>1199</v>
      </c>
      <c r="Y13" s="29"/>
      <c r="Z13" s="29">
        <v>350</v>
      </c>
      <c r="AA13" s="29">
        <v>814</v>
      </c>
      <c r="AB13" s="59"/>
      <c r="AC13" s="57">
        <v>100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ht="15.75" x14ac:dyDescent="0.25">
      <c r="A14" s="36">
        <v>7</v>
      </c>
      <c r="B14" s="56">
        <v>7</v>
      </c>
      <c r="C14" s="38" t="s">
        <v>12</v>
      </c>
      <c r="D14" s="29">
        <v>1964</v>
      </c>
      <c r="E14" s="39">
        <f t="shared" si="0"/>
        <v>1700</v>
      </c>
      <c r="F14" s="29">
        <v>700</v>
      </c>
      <c r="G14" s="29">
        <v>1000</v>
      </c>
      <c r="H14" s="29">
        <f t="shared" si="1"/>
        <v>4123</v>
      </c>
      <c r="I14" s="39">
        <f t="shared" si="2"/>
        <v>3741</v>
      </c>
      <c r="J14" s="29">
        <v>3733</v>
      </c>
      <c r="K14" s="29">
        <v>0</v>
      </c>
      <c r="L14" s="29">
        <v>8</v>
      </c>
      <c r="M14" s="29">
        <v>382</v>
      </c>
      <c r="N14" s="39">
        <f t="shared" si="3"/>
        <v>1096</v>
      </c>
      <c r="O14" s="29">
        <v>535</v>
      </c>
      <c r="P14" s="29">
        <v>561</v>
      </c>
      <c r="Q14" s="29">
        <v>15005</v>
      </c>
      <c r="R14" s="44">
        <v>3678</v>
      </c>
      <c r="S14" s="13">
        <v>11000</v>
      </c>
      <c r="T14" s="29"/>
      <c r="U14" s="29"/>
      <c r="V14" s="29">
        <v>2000</v>
      </c>
      <c r="W14" s="29"/>
      <c r="X14" s="29">
        <v>1599</v>
      </c>
      <c r="Y14" s="29"/>
      <c r="Z14" s="29">
        <v>457</v>
      </c>
      <c r="AA14" s="29">
        <v>1063</v>
      </c>
      <c r="AB14" s="59"/>
      <c r="AC14" s="57">
        <v>150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ht="15.75" x14ac:dyDescent="0.25">
      <c r="A15" s="36">
        <v>8</v>
      </c>
      <c r="B15" s="56">
        <v>8</v>
      </c>
      <c r="C15" s="38" t="s">
        <v>13</v>
      </c>
      <c r="D15" s="29">
        <v>2032</v>
      </c>
      <c r="E15" s="39">
        <f t="shared" si="0"/>
        <v>1742</v>
      </c>
      <c r="F15" s="29">
        <v>600</v>
      </c>
      <c r="G15" s="29">
        <v>1142</v>
      </c>
      <c r="H15" s="29">
        <f t="shared" si="1"/>
        <v>4854</v>
      </c>
      <c r="I15" s="39">
        <f t="shared" si="2"/>
        <v>4504</v>
      </c>
      <c r="J15" s="29">
        <v>4493</v>
      </c>
      <c r="K15" s="29">
        <v>0</v>
      </c>
      <c r="L15" s="29">
        <v>11</v>
      </c>
      <c r="M15" s="29">
        <v>350</v>
      </c>
      <c r="N15" s="39">
        <f t="shared" si="3"/>
        <v>1135</v>
      </c>
      <c r="O15" s="29">
        <v>554</v>
      </c>
      <c r="P15" s="29">
        <v>581</v>
      </c>
      <c r="Q15" s="29">
        <v>16439</v>
      </c>
      <c r="R15" s="44">
        <v>4050</v>
      </c>
      <c r="S15" s="13">
        <v>11000</v>
      </c>
      <c r="T15" s="29"/>
      <c r="U15" s="29"/>
      <c r="V15" s="29">
        <v>2000</v>
      </c>
      <c r="W15" s="29"/>
      <c r="X15" s="29">
        <v>1701</v>
      </c>
      <c r="Y15" s="29"/>
      <c r="Z15" s="29">
        <v>461</v>
      </c>
      <c r="AA15" s="29">
        <v>1071</v>
      </c>
      <c r="AB15" s="59"/>
      <c r="AC15" s="57">
        <v>150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ht="31.5" x14ac:dyDescent="0.25">
      <c r="A16" s="36">
        <v>9</v>
      </c>
      <c r="B16" s="56">
        <v>9</v>
      </c>
      <c r="C16" s="38" t="s">
        <v>14</v>
      </c>
      <c r="D16" s="29">
        <v>2178</v>
      </c>
      <c r="E16" s="39">
        <f t="shared" si="0"/>
        <v>2173</v>
      </c>
      <c r="F16" s="29">
        <v>600</v>
      </c>
      <c r="G16" s="29">
        <v>1573</v>
      </c>
      <c r="H16" s="29">
        <f t="shared" si="1"/>
        <v>4675</v>
      </c>
      <c r="I16" s="39">
        <f t="shared" si="2"/>
        <v>4252</v>
      </c>
      <c r="J16" s="29">
        <v>4240</v>
      </c>
      <c r="K16" s="29">
        <v>0</v>
      </c>
      <c r="L16" s="29">
        <v>12</v>
      </c>
      <c r="M16" s="29">
        <v>423</v>
      </c>
      <c r="N16" s="39">
        <f t="shared" si="3"/>
        <v>1215</v>
      </c>
      <c r="O16" s="29">
        <v>593</v>
      </c>
      <c r="P16" s="29">
        <v>622</v>
      </c>
      <c r="Q16" s="29">
        <v>15800</v>
      </c>
      <c r="R16" s="44">
        <v>3900</v>
      </c>
      <c r="S16" s="13">
        <v>11000</v>
      </c>
      <c r="T16" s="29"/>
      <c r="U16" s="29"/>
      <c r="V16" s="29">
        <v>2000</v>
      </c>
      <c r="W16" s="29"/>
      <c r="X16" s="29">
        <v>1700</v>
      </c>
      <c r="Y16" s="29"/>
      <c r="Z16" s="29">
        <v>486</v>
      </c>
      <c r="AA16" s="29">
        <v>1130</v>
      </c>
      <c r="AB16" s="59"/>
      <c r="AC16" s="57">
        <v>150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 ht="15.75" x14ac:dyDescent="0.25">
      <c r="A17" s="36">
        <v>10</v>
      </c>
      <c r="B17" s="56">
        <v>10</v>
      </c>
      <c r="C17" s="38" t="s">
        <v>15</v>
      </c>
      <c r="D17" s="29">
        <v>1758</v>
      </c>
      <c r="E17" s="39">
        <f t="shared" si="0"/>
        <v>1600</v>
      </c>
      <c r="F17" s="29">
        <v>600</v>
      </c>
      <c r="G17" s="29">
        <v>1000</v>
      </c>
      <c r="H17" s="29">
        <f t="shared" si="1"/>
        <v>3812</v>
      </c>
      <c r="I17" s="39">
        <f t="shared" si="2"/>
        <v>3470</v>
      </c>
      <c r="J17" s="29">
        <v>3453</v>
      </c>
      <c r="K17" s="29">
        <v>0</v>
      </c>
      <c r="L17" s="29">
        <v>17</v>
      </c>
      <c r="M17" s="29">
        <v>342</v>
      </c>
      <c r="N17" s="39">
        <f t="shared" si="3"/>
        <v>981</v>
      </c>
      <c r="O17" s="29">
        <v>479</v>
      </c>
      <c r="P17" s="29">
        <v>502</v>
      </c>
      <c r="Q17" s="29">
        <v>13514</v>
      </c>
      <c r="R17" s="44">
        <v>3450</v>
      </c>
      <c r="S17" s="13">
        <v>10050</v>
      </c>
      <c r="T17" s="29"/>
      <c r="U17" s="29"/>
      <c r="V17" s="29">
        <v>2000</v>
      </c>
      <c r="W17" s="29"/>
      <c r="X17" s="29">
        <v>1699</v>
      </c>
      <c r="Y17" s="29"/>
      <c r="Z17" s="29">
        <v>420</v>
      </c>
      <c r="AA17" s="29">
        <v>976</v>
      </c>
      <c r="AB17" s="59"/>
      <c r="AC17" s="57">
        <v>130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ht="15.75" x14ac:dyDescent="0.25">
      <c r="A18" s="36">
        <v>11</v>
      </c>
      <c r="B18" s="56">
        <v>11</v>
      </c>
      <c r="C18" s="38" t="s">
        <v>16</v>
      </c>
      <c r="D18" s="29">
        <v>2692</v>
      </c>
      <c r="E18" s="39">
        <f t="shared" si="0"/>
        <v>2500</v>
      </c>
      <c r="F18" s="29">
        <v>700</v>
      </c>
      <c r="G18" s="29">
        <v>1800</v>
      </c>
      <c r="H18" s="29">
        <f t="shared" si="1"/>
        <v>5783</v>
      </c>
      <c r="I18" s="39">
        <f t="shared" si="2"/>
        <v>5259</v>
      </c>
      <c r="J18" s="29">
        <v>5246</v>
      </c>
      <c r="K18" s="29">
        <v>0</v>
      </c>
      <c r="L18" s="29">
        <v>13</v>
      </c>
      <c r="M18" s="29">
        <v>524</v>
      </c>
      <c r="N18" s="39">
        <f t="shared" si="3"/>
        <v>1503</v>
      </c>
      <c r="O18" s="29">
        <v>734</v>
      </c>
      <c r="P18" s="29">
        <v>769</v>
      </c>
      <c r="Q18" s="29">
        <v>21950</v>
      </c>
      <c r="R18" s="44">
        <v>5400</v>
      </c>
      <c r="S18" s="13">
        <v>16100</v>
      </c>
      <c r="T18" s="29"/>
      <c r="U18" s="29"/>
      <c r="V18" s="29">
        <v>2000</v>
      </c>
      <c r="W18" s="29"/>
      <c r="X18" s="29">
        <v>2600</v>
      </c>
      <c r="Y18" s="29"/>
      <c r="Z18" s="29">
        <v>693</v>
      </c>
      <c r="AA18" s="29">
        <v>1612</v>
      </c>
      <c r="AB18" s="59"/>
      <c r="AC18" s="57">
        <v>300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5" ht="15.75" x14ac:dyDescent="0.25">
      <c r="A19" s="36">
        <v>12</v>
      </c>
      <c r="B19" s="56">
        <v>12</v>
      </c>
      <c r="C19" s="38" t="s">
        <v>17</v>
      </c>
      <c r="D19" s="29">
        <v>2899</v>
      </c>
      <c r="E19" s="39">
        <f t="shared" si="0"/>
        <v>2262</v>
      </c>
      <c r="F19" s="29">
        <v>755</v>
      </c>
      <c r="G19" s="29">
        <v>1507</v>
      </c>
      <c r="H19" s="29">
        <f t="shared" si="1"/>
        <v>6133</v>
      </c>
      <c r="I19" s="39">
        <f t="shared" si="2"/>
        <v>5569</v>
      </c>
      <c r="J19" s="29">
        <v>5560</v>
      </c>
      <c r="K19" s="29">
        <v>0</v>
      </c>
      <c r="L19" s="29">
        <v>9</v>
      </c>
      <c r="M19" s="29">
        <v>564</v>
      </c>
      <c r="N19" s="39">
        <f t="shared" si="3"/>
        <v>1618</v>
      </c>
      <c r="O19" s="29">
        <v>790</v>
      </c>
      <c r="P19" s="29">
        <v>828</v>
      </c>
      <c r="Q19" s="29">
        <v>24050</v>
      </c>
      <c r="R19" s="44">
        <v>5700</v>
      </c>
      <c r="S19" s="13">
        <v>15100</v>
      </c>
      <c r="T19" s="29"/>
      <c r="U19" s="29"/>
      <c r="V19" s="29">
        <v>2000</v>
      </c>
      <c r="W19" s="29"/>
      <c r="X19" s="29">
        <v>2405</v>
      </c>
      <c r="Y19" s="29"/>
      <c r="Z19" s="29">
        <v>681</v>
      </c>
      <c r="AA19" s="29">
        <v>1584</v>
      </c>
      <c r="AB19" s="59"/>
      <c r="AC19" s="57">
        <v>200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5" ht="15.75" x14ac:dyDescent="0.25">
      <c r="A20" s="36">
        <v>13</v>
      </c>
      <c r="B20" s="56">
        <v>13</v>
      </c>
      <c r="C20" s="114" t="s">
        <v>18</v>
      </c>
      <c r="D20" s="29"/>
      <c r="E20" s="39">
        <f t="shared" si="0"/>
        <v>2456</v>
      </c>
      <c r="F20" s="39">
        <v>2456</v>
      </c>
      <c r="G20" s="39">
        <v>0</v>
      </c>
      <c r="H20" s="39">
        <f>I20+M20</f>
        <v>41767</v>
      </c>
      <c r="I20" s="39">
        <f t="shared" si="2"/>
        <v>35614</v>
      </c>
      <c r="J20" s="39">
        <v>35614</v>
      </c>
      <c r="K20" s="39">
        <v>0</v>
      </c>
      <c r="L20" s="39">
        <v>0</v>
      </c>
      <c r="M20" s="39">
        <v>6153</v>
      </c>
      <c r="N20" s="39">
        <v>10124</v>
      </c>
      <c r="O20" s="39">
        <v>8624</v>
      </c>
      <c r="P20" s="39">
        <v>1500</v>
      </c>
      <c r="Q20" s="39">
        <f>93533-1500-2874-150</f>
        <v>89009</v>
      </c>
      <c r="R20" s="29">
        <v>5000</v>
      </c>
      <c r="S20" s="60">
        <v>34570</v>
      </c>
      <c r="T20" s="29">
        <v>115</v>
      </c>
      <c r="U20" s="29"/>
      <c r="V20" s="29">
        <v>11000</v>
      </c>
      <c r="W20" s="29">
        <v>481</v>
      </c>
      <c r="X20" s="29">
        <v>22743</v>
      </c>
      <c r="Y20" s="29"/>
      <c r="Z20" s="29">
        <v>5303</v>
      </c>
      <c r="AA20" s="29">
        <v>16869</v>
      </c>
      <c r="AB20" s="61">
        <v>100</v>
      </c>
      <c r="AC20" s="43">
        <v>1803</v>
      </c>
    </row>
    <row r="21" spans="1:85" ht="15.75" x14ac:dyDescent="0.25">
      <c r="A21" s="36">
        <v>14</v>
      </c>
      <c r="B21" s="56">
        <v>14</v>
      </c>
      <c r="C21" s="114" t="s">
        <v>20</v>
      </c>
      <c r="D21" s="29"/>
      <c r="E21" s="39">
        <f t="shared" si="0"/>
        <v>0</v>
      </c>
      <c r="F21" s="39"/>
      <c r="G21" s="39"/>
      <c r="H21" s="39"/>
      <c r="I21" s="39">
        <f t="shared" si="2"/>
        <v>0</v>
      </c>
      <c r="J21" s="39"/>
      <c r="K21" s="39"/>
      <c r="L21" s="39"/>
      <c r="M21" s="39"/>
      <c r="N21" s="39">
        <f t="shared" si="3"/>
        <v>0</v>
      </c>
      <c r="O21" s="39"/>
      <c r="P21" s="39"/>
      <c r="Q21" s="39">
        <v>53000</v>
      </c>
      <c r="R21" s="29">
        <v>15000</v>
      </c>
      <c r="S21" s="29">
        <v>9200</v>
      </c>
      <c r="T21" s="29"/>
      <c r="U21" s="29"/>
      <c r="V21" s="29"/>
      <c r="W21" s="29"/>
      <c r="X21" s="29"/>
      <c r="Y21" s="29"/>
      <c r="Z21" s="29"/>
      <c r="AA21" s="29"/>
      <c r="AB21" s="61"/>
      <c r="AC21" s="59"/>
    </row>
    <row r="22" spans="1:85" ht="31.5" x14ac:dyDescent="0.25">
      <c r="A22" s="36">
        <v>15</v>
      </c>
      <c r="B22" s="56">
        <v>15</v>
      </c>
      <c r="C22" s="114" t="s">
        <v>19</v>
      </c>
      <c r="D22" s="29"/>
      <c r="E22" s="39">
        <f t="shared" si="0"/>
        <v>0</v>
      </c>
      <c r="F22" s="39"/>
      <c r="G22" s="39"/>
      <c r="H22" s="39"/>
      <c r="I22" s="39">
        <f t="shared" si="2"/>
        <v>0</v>
      </c>
      <c r="J22" s="39"/>
      <c r="K22" s="39"/>
      <c r="L22" s="39"/>
      <c r="M22" s="39"/>
      <c r="N22" s="39">
        <f t="shared" si="3"/>
        <v>0</v>
      </c>
      <c r="O22" s="39"/>
      <c r="P22" s="39"/>
      <c r="Q22" s="39">
        <f>52402-876</f>
        <v>51526</v>
      </c>
      <c r="R22" s="29">
        <v>14000</v>
      </c>
      <c r="S22" s="41">
        <v>5049</v>
      </c>
      <c r="T22" s="41">
        <v>45</v>
      </c>
      <c r="U22" s="29"/>
      <c r="V22" s="29">
        <v>5000</v>
      </c>
      <c r="W22" s="29">
        <v>396</v>
      </c>
      <c r="X22" s="29">
        <v>100</v>
      </c>
      <c r="Y22" s="29"/>
      <c r="Z22" s="29"/>
      <c r="AA22" s="29"/>
      <c r="AB22" s="61">
        <v>119</v>
      </c>
      <c r="AC22" s="59"/>
    </row>
    <row r="23" spans="1:85" ht="15.75" x14ac:dyDescent="0.25">
      <c r="A23" s="36">
        <v>16</v>
      </c>
      <c r="B23" s="56">
        <v>16</v>
      </c>
      <c r="C23" s="114" t="s">
        <v>28</v>
      </c>
      <c r="D23" s="29"/>
      <c r="E23" s="39">
        <f t="shared" si="0"/>
        <v>31000</v>
      </c>
      <c r="F23" s="39">
        <v>0</v>
      </c>
      <c r="G23" s="39">
        <v>31000</v>
      </c>
      <c r="H23" s="39">
        <f t="shared" si="1"/>
        <v>413</v>
      </c>
      <c r="I23" s="39">
        <f t="shared" si="2"/>
        <v>413</v>
      </c>
      <c r="J23" s="39">
        <v>0</v>
      </c>
      <c r="K23" s="39">
        <v>290</v>
      </c>
      <c r="L23" s="39">
        <v>123</v>
      </c>
      <c r="M23" s="39">
        <v>0</v>
      </c>
      <c r="N23" s="39">
        <f t="shared" si="3"/>
        <v>0</v>
      </c>
      <c r="O23" s="39">
        <v>0</v>
      </c>
      <c r="P23" s="39">
        <v>0</v>
      </c>
      <c r="Q23" s="39">
        <v>102750</v>
      </c>
      <c r="R23" s="29">
        <v>36000</v>
      </c>
      <c r="S23" s="29">
        <v>65521</v>
      </c>
      <c r="T23" s="29">
        <v>600</v>
      </c>
      <c r="U23" s="29">
        <v>2402</v>
      </c>
      <c r="V23" s="29">
        <v>6000</v>
      </c>
      <c r="W23" s="29">
        <v>26</v>
      </c>
      <c r="X23" s="29">
        <v>6016</v>
      </c>
      <c r="Y23" s="29"/>
      <c r="Z23" s="29">
        <v>1957</v>
      </c>
      <c r="AA23" s="29"/>
      <c r="AB23" s="59"/>
      <c r="AC23" s="59"/>
    </row>
    <row r="24" spans="1:85" ht="15.75" x14ac:dyDescent="0.25">
      <c r="A24" s="36">
        <v>17</v>
      </c>
      <c r="B24" s="56">
        <v>17</v>
      </c>
      <c r="C24" s="114" t="s">
        <v>21</v>
      </c>
      <c r="D24" s="29"/>
      <c r="E24" s="39"/>
      <c r="F24" s="39"/>
      <c r="G24" s="39"/>
      <c r="H24" s="39"/>
      <c r="I24" s="39"/>
      <c r="J24" s="39"/>
      <c r="K24" s="39"/>
      <c r="L24" s="39"/>
      <c r="M24" s="39"/>
      <c r="N24" s="39">
        <f t="shared" si="3"/>
        <v>0</v>
      </c>
      <c r="O24" s="39"/>
      <c r="P24" s="39"/>
      <c r="Q24" s="39">
        <v>7600</v>
      </c>
      <c r="R24" s="29"/>
      <c r="S24" s="29">
        <v>3100</v>
      </c>
      <c r="T24" s="29"/>
      <c r="U24" s="29"/>
      <c r="V24" s="29"/>
      <c r="W24" s="29"/>
      <c r="X24" s="29">
        <v>10157</v>
      </c>
      <c r="Y24" s="29">
        <v>10157</v>
      </c>
      <c r="Z24" s="29"/>
      <c r="AA24" s="29"/>
      <c r="AB24" s="59"/>
      <c r="AC24" s="59"/>
    </row>
    <row r="25" spans="1:85" ht="15.75" x14ac:dyDescent="0.25">
      <c r="A25" s="36">
        <v>18</v>
      </c>
      <c r="B25" s="56">
        <v>18</v>
      </c>
      <c r="C25" s="114" t="s">
        <v>22</v>
      </c>
      <c r="D25" s="29"/>
      <c r="E25" s="39"/>
      <c r="F25" s="39"/>
      <c r="G25" s="39"/>
      <c r="H25" s="39"/>
      <c r="I25" s="39"/>
      <c r="J25" s="39"/>
      <c r="K25" s="39"/>
      <c r="L25" s="39"/>
      <c r="M25" s="39"/>
      <c r="N25" s="39">
        <f t="shared" si="3"/>
        <v>0</v>
      </c>
      <c r="O25" s="39"/>
      <c r="P25" s="39"/>
      <c r="Q25" s="39">
        <v>10400</v>
      </c>
      <c r="R25" s="29"/>
      <c r="S25" s="29">
        <v>6500</v>
      </c>
      <c r="T25" s="29"/>
      <c r="U25" s="29"/>
      <c r="V25" s="29">
        <v>411</v>
      </c>
      <c r="W25" s="29"/>
      <c r="X25" s="29"/>
      <c r="Y25" s="29"/>
      <c r="Z25" s="29"/>
      <c r="AA25" s="29"/>
      <c r="AB25" s="59"/>
      <c r="AC25" s="59"/>
    </row>
    <row r="26" spans="1:85" ht="15.75" x14ac:dyDescent="0.25">
      <c r="A26" s="36">
        <v>19</v>
      </c>
      <c r="B26" s="56">
        <v>19</v>
      </c>
      <c r="C26" s="114" t="s">
        <v>24</v>
      </c>
      <c r="D26" s="29"/>
      <c r="E26" s="39"/>
      <c r="F26" s="39"/>
      <c r="G26" s="39"/>
      <c r="H26" s="39"/>
      <c r="I26" s="39"/>
      <c r="J26" s="39"/>
      <c r="K26" s="39"/>
      <c r="L26" s="39"/>
      <c r="M26" s="39"/>
      <c r="N26" s="39">
        <f t="shared" si="3"/>
        <v>0</v>
      </c>
      <c r="O26" s="39"/>
      <c r="P26" s="39"/>
      <c r="Q26" s="39">
        <f>5400+1615+1500+1650+635</f>
        <v>10800</v>
      </c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59"/>
      <c r="AC26" s="59"/>
    </row>
    <row r="27" spans="1:85" ht="31.5" x14ac:dyDescent="0.25">
      <c r="A27" s="36">
        <v>20</v>
      </c>
      <c r="B27" s="56">
        <v>20</v>
      </c>
      <c r="C27" s="114" t="s">
        <v>26</v>
      </c>
      <c r="D27" s="29"/>
      <c r="E27" s="39"/>
      <c r="F27" s="39"/>
      <c r="G27" s="39"/>
      <c r="H27" s="39"/>
      <c r="I27" s="39"/>
      <c r="J27" s="39"/>
      <c r="K27" s="39"/>
      <c r="L27" s="39"/>
      <c r="M27" s="39"/>
      <c r="N27" s="39">
        <v>7545</v>
      </c>
      <c r="O27" s="39"/>
      <c r="P27" s="39">
        <v>7545</v>
      </c>
      <c r="Q27" s="39">
        <v>24600</v>
      </c>
      <c r="R27" s="29"/>
      <c r="S27" s="29">
        <v>22000</v>
      </c>
      <c r="T27" s="29"/>
      <c r="U27" s="29"/>
      <c r="V27" s="29">
        <v>1000</v>
      </c>
      <c r="W27" s="29"/>
      <c r="X27" s="29">
        <v>400</v>
      </c>
      <c r="Y27" s="29"/>
      <c r="Z27" s="29"/>
      <c r="AA27" s="29"/>
      <c r="AB27" s="59"/>
      <c r="AC27" s="59"/>
    </row>
    <row r="28" spans="1:85" ht="15.75" x14ac:dyDescent="0.25">
      <c r="A28" s="36">
        <v>21</v>
      </c>
      <c r="B28" s="56">
        <v>21</v>
      </c>
      <c r="C28" s="38" t="s">
        <v>25</v>
      </c>
      <c r="D28" s="2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2"/>
      <c r="R28" s="29"/>
      <c r="S28" s="29"/>
      <c r="T28" s="29"/>
      <c r="U28" s="29">
        <v>5000</v>
      </c>
      <c r="V28" s="29"/>
      <c r="W28" s="29"/>
      <c r="X28" s="29"/>
      <c r="Y28" s="29"/>
      <c r="Z28" s="29"/>
      <c r="AA28" s="29"/>
      <c r="AB28" s="59"/>
      <c r="AC28" s="59"/>
    </row>
    <row r="29" spans="1:85" ht="15.75" x14ac:dyDescent="0.25">
      <c r="A29" s="36">
        <v>22</v>
      </c>
      <c r="B29" s="56">
        <v>22</v>
      </c>
      <c r="C29" s="38" t="s">
        <v>32</v>
      </c>
      <c r="D29" s="29">
        <v>28645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59"/>
      <c r="AC29" s="59"/>
    </row>
    <row r="30" spans="1:85" ht="15.75" x14ac:dyDescent="0.25">
      <c r="A30" s="36">
        <v>23</v>
      </c>
      <c r="B30" s="56">
        <v>23</v>
      </c>
      <c r="C30" s="38" t="s">
        <v>35</v>
      </c>
      <c r="D30" s="2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59"/>
      <c r="AC30" s="59"/>
    </row>
    <row r="31" spans="1:85" ht="47.25" x14ac:dyDescent="0.25">
      <c r="A31" s="36">
        <v>24</v>
      </c>
      <c r="B31" s="56">
        <v>24</v>
      </c>
      <c r="C31" s="35" t="s">
        <v>23</v>
      </c>
      <c r="D31" s="29"/>
      <c r="E31" s="39">
        <v>3000</v>
      </c>
      <c r="F31" s="39">
        <v>3000</v>
      </c>
      <c r="G31" s="39">
        <v>0</v>
      </c>
      <c r="H31" s="39"/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/>
      <c r="R31" s="29"/>
      <c r="S31" s="29">
        <v>1000</v>
      </c>
      <c r="T31" s="29"/>
      <c r="U31" s="29"/>
      <c r="V31" s="29"/>
      <c r="W31" s="29"/>
      <c r="X31" s="29"/>
      <c r="Y31" s="29"/>
      <c r="Z31" s="29"/>
      <c r="AA31" s="29"/>
      <c r="AB31" s="59"/>
      <c r="AC31" s="59"/>
    </row>
    <row r="32" spans="1:85" ht="33" customHeight="1" x14ac:dyDescent="0.25">
      <c r="A32" s="36">
        <v>25</v>
      </c>
      <c r="B32" s="56">
        <v>25</v>
      </c>
      <c r="C32" s="35" t="s">
        <v>27</v>
      </c>
      <c r="D32" s="2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29"/>
      <c r="S32" s="29">
        <v>700</v>
      </c>
      <c r="T32" s="29"/>
      <c r="U32" s="29"/>
      <c r="V32" s="29"/>
      <c r="W32" s="29"/>
      <c r="X32" s="29"/>
      <c r="Y32" s="29"/>
      <c r="Z32" s="29"/>
      <c r="AA32" s="29"/>
      <c r="AB32" s="59"/>
      <c r="AC32" s="59"/>
    </row>
    <row r="33" spans="1:71" ht="31.5" x14ac:dyDescent="0.25">
      <c r="A33" s="36">
        <v>26</v>
      </c>
      <c r="B33" s="56">
        <v>26</v>
      </c>
      <c r="C33" s="35" t="s">
        <v>121</v>
      </c>
      <c r="D33" s="2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29"/>
      <c r="S33" s="29">
        <v>900</v>
      </c>
      <c r="T33" s="29"/>
      <c r="U33" s="29"/>
      <c r="V33" s="29"/>
      <c r="W33" s="29"/>
      <c r="X33" s="29"/>
      <c r="Y33" s="29"/>
      <c r="Z33" s="29"/>
      <c r="AA33" s="29"/>
      <c r="AB33" s="59"/>
      <c r="AC33" s="59"/>
    </row>
    <row r="34" spans="1:71" ht="15.75" hidden="1" x14ac:dyDescent="0.25">
      <c r="A34" s="36">
        <v>27</v>
      </c>
      <c r="B34" s="56">
        <v>27</v>
      </c>
      <c r="C34" s="35" t="s">
        <v>29</v>
      </c>
      <c r="D34" s="2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59"/>
      <c r="AC34" s="59"/>
    </row>
    <row r="35" spans="1:71" ht="15.75" hidden="1" x14ac:dyDescent="0.25">
      <c r="A35" s="36">
        <v>28</v>
      </c>
      <c r="B35" s="56">
        <v>28</v>
      </c>
      <c r="C35" s="35" t="s">
        <v>78</v>
      </c>
      <c r="D35" s="2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59"/>
      <c r="AC35" s="59"/>
    </row>
    <row r="36" spans="1:71" ht="46.5" hidden="1" customHeight="1" x14ac:dyDescent="0.25">
      <c r="A36" s="36">
        <v>29</v>
      </c>
      <c r="B36" s="56">
        <v>29</v>
      </c>
      <c r="C36" s="35" t="s">
        <v>30</v>
      </c>
      <c r="D36" s="2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59"/>
      <c r="AC36" s="59"/>
    </row>
    <row r="37" spans="1:71" ht="32.25" hidden="1" customHeight="1" x14ac:dyDescent="0.25">
      <c r="A37" s="36">
        <v>30</v>
      </c>
      <c r="B37" s="56">
        <v>30</v>
      </c>
      <c r="C37" s="35" t="s">
        <v>31</v>
      </c>
      <c r="D37" s="2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59"/>
      <c r="AC37" s="59"/>
    </row>
    <row r="38" spans="1:71" ht="31.5" x14ac:dyDescent="0.25">
      <c r="A38" s="36">
        <v>31</v>
      </c>
      <c r="B38" s="56">
        <v>31</v>
      </c>
      <c r="C38" s="35" t="s">
        <v>33</v>
      </c>
      <c r="D38" s="2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29"/>
      <c r="S38" s="41">
        <v>280</v>
      </c>
      <c r="T38" s="29"/>
      <c r="U38" s="29"/>
      <c r="V38" s="29"/>
      <c r="W38" s="29"/>
      <c r="X38" s="29"/>
      <c r="Y38" s="29"/>
      <c r="Z38" s="29"/>
      <c r="AA38" s="29"/>
      <c r="AB38" s="59"/>
      <c r="AC38" s="59"/>
    </row>
    <row r="39" spans="1:71" ht="47.25" hidden="1" x14ac:dyDescent="0.25">
      <c r="A39" s="36">
        <v>32</v>
      </c>
      <c r="B39" s="56">
        <v>32</v>
      </c>
      <c r="C39" s="35" t="s">
        <v>120</v>
      </c>
      <c r="D39" s="74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59"/>
      <c r="AC39" s="59"/>
    </row>
    <row r="40" spans="1:71" ht="15.75" hidden="1" x14ac:dyDescent="0.25">
      <c r="A40" s="36">
        <v>33</v>
      </c>
      <c r="B40" s="56">
        <v>33</v>
      </c>
      <c r="C40" s="35" t="s">
        <v>118</v>
      </c>
      <c r="D40" s="2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59"/>
      <c r="AC40" s="59"/>
    </row>
    <row r="41" spans="1:71" ht="15.75" hidden="1" x14ac:dyDescent="0.25">
      <c r="A41" s="36">
        <v>34</v>
      </c>
      <c r="B41" s="56">
        <v>34</v>
      </c>
      <c r="C41" s="35" t="s">
        <v>79</v>
      </c>
      <c r="D41" s="2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59"/>
      <c r="AC41" s="59"/>
    </row>
    <row r="42" spans="1:71" ht="15.75" hidden="1" x14ac:dyDescent="0.25">
      <c r="A42" s="36">
        <v>35</v>
      </c>
      <c r="B42" s="56">
        <v>35</v>
      </c>
      <c r="C42" s="35" t="s">
        <v>119</v>
      </c>
      <c r="D42" s="2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59"/>
      <c r="AC42" s="59"/>
    </row>
    <row r="43" spans="1:71" ht="15.75" hidden="1" x14ac:dyDescent="0.25">
      <c r="A43" s="36">
        <v>36</v>
      </c>
      <c r="B43" s="56">
        <v>36</v>
      </c>
      <c r="C43" s="35" t="s">
        <v>37</v>
      </c>
      <c r="D43" s="2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59"/>
      <c r="AC43" s="59"/>
    </row>
    <row r="44" spans="1:71" ht="15.75" hidden="1" x14ac:dyDescent="0.25">
      <c r="A44" s="36">
        <v>37</v>
      </c>
      <c r="B44" s="56">
        <v>37</v>
      </c>
      <c r="C44" s="25" t="s">
        <v>80</v>
      </c>
      <c r="D44" s="2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59"/>
      <c r="AC44" s="59"/>
    </row>
    <row r="45" spans="1:71" ht="15.75" hidden="1" x14ac:dyDescent="0.25">
      <c r="A45" s="36">
        <v>38</v>
      </c>
      <c r="B45" s="56">
        <v>38</v>
      </c>
      <c r="C45" s="83" t="s">
        <v>81</v>
      </c>
      <c r="D45" s="84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6"/>
      <c r="AC45" s="86"/>
    </row>
    <row r="46" spans="1:71" s="6" customFormat="1" ht="15.75" x14ac:dyDescent="0.25">
      <c r="A46" s="108"/>
      <c r="B46" s="92"/>
      <c r="C46" s="109" t="s">
        <v>34</v>
      </c>
      <c r="D46" s="55">
        <f>SUM(D8:D45)</f>
        <v>55847</v>
      </c>
      <c r="E46" s="55">
        <f t="shared" ref="E46:AC46" si="4">SUM(E8:E45)</f>
        <v>58660</v>
      </c>
      <c r="F46" s="55">
        <f t="shared" si="4"/>
        <v>13211</v>
      </c>
      <c r="G46" s="55">
        <f t="shared" si="4"/>
        <v>45449</v>
      </c>
      <c r="H46" s="55">
        <f t="shared" si="4"/>
        <v>99195</v>
      </c>
      <c r="I46" s="55">
        <f t="shared" si="4"/>
        <v>87751</v>
      </c>
      <c r="J46" s="55">
        <f t="shared" si="4"/>
        <v>87206</v>
      </c>
      <c r="K46" s="55">
        <f t="shared" si="4"/>
        <v>290</v>
      </c>
      <c r="L46" s="55">
        <f t="shared" si="4"/>
        <v>255</v>
      </c>
      <c r="M46" s="55">
        <f t="shared" si="4"/>
        <v>11444</v>
      </c>
      <c r="N46" s="55">
        <f t="shared" si="4"/>
        <v>32853</v>
      </c>
      <c r="O46" s="55">
        <f t="shared" si="4"/>
        <v>16036</v>
      </c>
      <c r="P46" s="55">
        <f t="shared" si="4"/>
        <v>16817</v>
      </c>
      <c r="Q46" s="55">
        <f t="shared" si="4"/>
        <v>562332</v>
      </c>
      <c r="R46" s="55">
        <f t="shared" si="4"/>
        <v>121678</v>
      </c>
      <c r="S46" s="55">
        <f t="shared" si="4"/>
        <v>295820</v>
      </c>
      <c r="T46" s="55">
        <f t="shared" si="4"/>
        <v>760</v>
      </c>
      <c r="U46" s="55">
        <f t="shared" si="4"/>
        <v>7402</v>
      </c>
      <c r="V46" s="55">
        <f t="shared" si="4"/>
        <v>47411</v>
      </c>
      <c r="W46" s="55">
        <f t="shared" si="4"/>
        <v>1267</v>
      </c>
      <c r="X46" s="55">
        <f t="shared" si="4"/>
        <v>62119</v>
      </c>
      <c r="Y46" s="55">
        <f t="shared" si="4"/>
        <v>10157</v>
      </c>
      <c r="Z46" s="55">
        <f t="shared" si="4"/>
        <v>13483</v>
      </c>
      <c r="AA46" s="55">
        <f t="shared" si="4"/>
        <v>31336</v>
      </c>
      <c r="AB46" s="55">
        <f t="shared" si="4"/>
        <v>219</v>
      </c>
      <c r="AC46" s="55">
        <f t="shared" si="4"/>
        <v>3853</v>
      </c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</row>
    <row r="47" spans="1:71" s="6" customFormat="1" ht="15.75" hidden="1" customHeight="1" x14ac:dyDescent="0.2">
      <c r="B47" s="88"/>
      <c r="C47" s="88" t="s">
        <v>134</v>
      </c>
      <c r="D47" s="88">
        <v>3000</v>
      </c>
      <c r="E47" s="88">
        <v>0</v>
      </c>
      <c r="F47" s="88">
        <v>0</v>
      </c>
      <c r="G47" s="88">
        <v>0</v>
      </c>
      <c r="H47" s="88">
        <v>0</v>
      </c>
      <c r="I47" s="88"/>
      <c r="J47" s="88"/>
      <c r="K47" s="88"/>
      <c r="L47" s="88"/>
      <c r="M47" s="88">
        <v>0</v>
      </c>
      <c r="N47" s="88">
        <v>0</v>
      </c>
      <c r="O47" s="88"/>
      <c r="P47" s="88"/>
      <c r="Q47" s="88">
        <v>28000</v>
      </c>
      <c r="R47" s="89">
        <v>75</v>
      </c>
      <c r="S47" s="89">
        <v>5400</v>
      </c>
      <c r="T47" s="89"/>
      <c r="U47" s="89"/>
      <c r="V47" s="89">
        <v>0</v>
      </c>
      <c r="W47" s="89"/>
      <c r="X47" s="89"/>
      <c r="Y47" s="89"/>
      <c r="Z47" s="89">
        <v>0</v>
      </c>
      <c r="AA47" s="89">
        <v>0</v>
      </c>
      <c r="AB47" s="89"/>
      <c r="AC47" s="89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</row>
    <row r="48" spans="1:71" s="6" customFormat="1" ht="15.75" hidden="1" customHeight="1" x14ac:dyDescent="0.2">
      <c r="B48" s="88"/>
      <c r="C48" s="88" t="s">
        <v>69</v>
      </c>
      <c r="D48" s="110">
        <f>D46+D47</f>
        <v>58847</v>
      </c>
      <c r="E48" s="110">
        <f t="shared" ref="E48:AC48" si="5">E46+E47</f>
        <v>58660</v>
      </c>
      <c r="F48" s="110">
        <f t="shared" si="5"/>
        <v>13211</v>
      </c>
      <c r="G48" s="110">
        <f t="shared" si="5"/>
        <v>45449</v>
      </c>
      <c r="H48" s="110">
        <f t="shared" si="5"/>
        <v>99195</v>
      </c>
      <c r="I48" s="110">
        <f t="shared" si="5"/>
        <v>87751</v>
      </c>
      <c r="J48" s="110">
        <f t="shared" si="5"/>
        <v>87206</v>
      </c>
      <c r="K48" s="110">
        <f t="shared" si="5"/>
        <v>290</v>
      </c>
      <c r="L48" s="110">
        <f t="shared" si="5"/>
        <v>255</v>
      </c>
      <c r="M48" s="110">
        <f t="shared" si="5"/>
        <v>11444</v>
      </c>
      <c r="N48" s="110">
        <f t="shared" si="5"/>
        <v>32853</v>
      </c>
      <c r="O48" s="110">
        <f t="shared" si="5"/>
        <v>16036</v>
      </c>
      <c r="P48" s="110">
        <f t="shared" si="5"/>
        <v>16817</v>
      </c>
      <c r="Q48" s="110">
        <f t="shared" si="5"/>
        <v>590332</v>
      </c>
      <c r="R48" s="110">
        <f t="shared" si="5"/>
        <v>121753</v>
      </c>
      <c r="S48" s="110">
        <f t="shared" si="5"/>
        <v>301220</v>
      </c>
      <c r="T48" s="110">
        <f t="shared" si="5"/>
        <v>760</v>
      </c>
      <c r="U48" s="110">
        <f t="shared" si="5"/>
        <v>7402</v>
      </c>
      <c r="V48" s="110">
        <f t="shared" si="5"/>
        <v>47411</v>
      </c>
      <c r="W48" s="110">
        <f t="shared" si="5"/>
        <v>1267</v>
      </c>
      <c r="X48" s="110">
        <f t="shared" si="5"/>
        <v>62119</v>
      </c>
      <c r="Y48" s="110">
        <f t="shared" si="5"/>
        <v>10157</v>
      </c>
      <c r="Z48" s="110">
        <f t="shared" si="5"/>
        <v>13483</v>
      </c>
      <c r="AA48" s="110">
        <f t="shared" si="5"/>
        <v>31336</v>
      </c>
      <c r="AB48" s="110">
        <f t="shared" si="5"/>
        <v>219</v>
      </c>
      <c r="AC48" s="110">
        <f t="shared" si="5"/>
        <v>3853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</row>
    <row r="49" spans="2:85" s="6" customFormat="1" ht="15.75" hidden="1" customHeight="1" x14ac:dyDescent="0.2">
      <c r="B49" s="88"/>
      <c r="C49" s="89" t="s">
        <v>135</v>
      </c>
      <c r="D49" s="88">
        <v>58847</v>
      </c>
      <c r="E49" s="88">
        <v>58660</v>
      </c>
      <c r="F49" s="88"/>
      <c r="G49" s="88"/>
      <c r="H49" s="88">
        <v>99195</v>
      </c>
      <c r="I49" s="88"/>
      <c r="J49" s="88"/>
      <c r="K49" s="88"/>
      <c r="L49" s="88"/>
      <c r="M49" s="88">
        <v>11444</v>
      </c>
      <c r="N49" s="88">
        <v>32853</v>
      </c>
      <c r="O49" s="88">
        <v>16036</v>
      </c>
      <c r="P49" s="88">
        <v>16817</v>
      </c>
      <c r="Q49" s="88">
        <v>590332</v>
      </c>
      <c r="R49" s="89">
        <v>121753</v>
      </c>
      <c r="S49" s="89">
        <v>301220</v>
      </c>
      <c r="T49" s="89">
        <v>760</v>
      </c>
      <c r="U49" s="89">
        <v>7402</v>
      </c>
      <c r="V49" s="89">
        <v>47411</v>
      </c>
      <c r="W49" s="89">
        <v>1267</v>
      </c>
      <c r="X49" s="89">
        <v>62119</v>
      </c>
      <c r="Y49" s="89">
        <v>10157</v>
      </c>
      <c r="Z49" s="89">
        <v>13483</v>
      </c>
      <c r="AA49" s="89">
        <v>31336</v>
      </c>
      <c r="AB49" s="89">
        <v>219</v>
      </c>
      <c r="AC49" s="89">
        <v>3853</v>
      </c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</row>
    <row r="50" spans="2:85" s="5" customFormat="1" ht="15.75" hidden="1" customHeight="1" x14ac:dyDescent="0.2">
      <c r="B50" s="89"/>
      <c r="C50" s="89" t="s">
        <v>136</v>
      </c>
      <c r="D50" s="111">
        <f>D48-D49</f>
        <v>0</v>
      </c>
      <c r="E50" s="111">
        <f t="shared" ref="E50:AC50" si="6">E48-E49</f>
        <v>0</v>
      </c>
      <c r="F50" s="111"/>
      <c r="G50" s="111"/>
      <c r="H50" s="111">
        <f t="shared" si="6"/>
        <v>0</v>
      </c>
      <c r="I50" s="111"/>
      <c r="J50" s="111"/>
      <c r="K50" s="111"/>
      <c r="L50" s="111"/>
      <c r="M50" s="111">
        <f t="shared" si="6"/>
        <v>0</v>
      </c>
      <c r="N50" s="111">
        <f t="shared" si="6"/>
        <v>0</v>
      </c>
      <c r="O50" s="111">
        <f t="shared" si="6"/>
        <v>0</v>
      </c>
      <c r="P50" s="111">
        <f t="shared" si="6"/>
        <v>0</v>
      </c>
      <c r="Q50" s="111">
        <f t="shared" si="6"/>
        <v>0</v>
      </c>
      <c r="R50" s="111">
        <f t="shared" si="6"/>
        <v>0</v>
      </c>
      <c r="S50" s="111">
        <f t="shared" si="6"/>
        <v>0</v>
      </c>
      <c r="T50" s="111">
        <f t="shared" si="6"/>
        <v>0</v>
      </c>
      <c r="U50" s="111">
        <f t="shared" si="6"/>
        <v>0</v>
      </c>
      <c r="V50" s="111">
        <f t="shared" si="6"/>
        <v>0</v>
      </c>
      <c r="W50" s="111">
        <f t="shared" si="6"/>
        <v>0</v>
      </c>
      <c r="X50" s="111">
        <f t="shared" si="6"/>
        <v>0</v>
      </c>
      <c r="Y50" s="111">
        <f t="shared" si="6"/>
        <v>0</v>
      </c>
      <c r="Z50" s="111">
        <f t="shared" si="6"/>
        <v>0</v>
      </c>
      <c r="AA50" s="111">
        <f t="shared" si="6"/>
        <v>0</v>
      </c>
      <c r="AB50" s="111">
        <f t="shared" si="6"/>
        <v>0</v>
      </c>
      <c r="AC50" s="111">
        <f t="shared" si="6"/>
        <v>0</v>
      </c>
    </row>
    <row r="51" spans="2:85" ht="15.75" customHeight="1" x14ac:dyDescent="0.2">
      <c r="C51" s="5"/>
      <c r="D51" s="5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</row>
    <row r="52" spans="2:85" ht="15.75" customHeight="1" x14ac:dyDescent="0.2">
      <c r="C52" s="5"/>
      <c r="D52" s="5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</row>
    <row r="53" spans="2:85" ht="15.75" customHeight="1" x14ac:dyDescent="0.2">
      <c r="C53" s="5"/>
      <c r="D53" s="5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</row>
    <row r="54" spans="2:85" ht="15.75" customHeight="1" x14ac:dyDescent="0.2">
      <c r="C54" s="5"/>
      <c r="D54" s="5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</row>
    <row r="55" spans="2:85" ht="15.75" customHeight="1" x14ac:dyDescent="0.2">
      <c r="C55" s="5"/>
      <c r="D55" s="5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</row>
    <row r="56" spans="2:85" ht="15.75" customHeight="1" x14ac:dyDescent="0.2">
      <c r="C56" s="5"/>
      <c r="D56" s="5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</row>
    <row r="57" spans="2:85" ht="15.75" customHeight="1" x14ac:dyDescent="0.2">
      <c r="C57" s="5"/>
      <c r="D57" s="5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</row>
    <row r="58" spans="2:85" x14ac:dyDescent="0.2">
      <c r="C58" s="5"/>
      <c r="D58" s="5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</row>
    <row r="59" spans="2:85" x14ac:dyDescent="0.2">
      <c r="C59" s="5"/>
      <c r="D59" s="5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</row>
    <row r="60" spans="2:85" x14ac:dyDescent="0.2">
      <c r="C60" s="5"/>
      <c r="D60" s="5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</row>
    <row r="61" spans="2:85" x14ac:dyDescent="0.2">
      <c r="C61" s="5"/>
      <c r="D61" s="5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</row>
    <row r="62" spans="2:85" x14ac:dyDescent="0.2">
      <c r="C62" s="5"/>
      <c r="D62" s="5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</row>
    <row r="63" spans="2:85" x14ac:dyDescent="0.2">
      <c r="C63" s="5"/>
      <c r="D63" s="5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</row>
    <row r="64" spans="2:85" x14ac:dyDescent="0.2">
      <c r="C64" s="5"/>
      <c r="D64" s="5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</row>
    <row r="65" spans="3:85" x14ac:dyDescent="0.2">
      <c r="C65" s="5"/>
      <c r="D65" s="5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</row>
    <row r="66" spans="3:85" x14ac:dyDescent="0.2">
      <c r="C66" s="5"/>
      <c r="D66" s="5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</row>
    <row r="67" spans="3:85" x14ac:dyDescent="0.2">
      <c r="C67" s="5"/>
      <c r="D67" s="5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</row>
    <row r="68" spans="3:85" x14ac:dyDescent="0.2">
      <c r="C68" s="5"/>
      <c r="D68" s="5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</row>
    <row r="69" spans="3:85" x14ac:dyDescent="0.2">
      <c r="C69" s="5"/>
      <c r="D69" s="5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</row>
    <row r="70" spans="3:85" x14ac:dyDescent="0.2">
      <c r="C70" s="5"/>
      <c r="D70" s="5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</row>
    <row r="71" spans="3:85" x14ac:dyDescent="0.2">
      <c r="C71" s="5"/>
      <c r="D71" s="5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</row>
    <row r="72" spans="3:85" x14ac:dyDescent="0.2">
      <c r="C72" s="5"/>
      <c r="D72" s="5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</row>
    <row r="73" spans="3:85" x14ac:dyDescent="0.2">
      <c r="C73" s="5"/>
      <c r="D73" s="5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</row>
    <row r="74" spans="3:85" x14ac:dyDescent="0.2">
      <c r="C74" s="5"/>
      <c r="D74" s="5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</row>
    <row r="75" spans="3:85" x14ac:dyDescent="0.2">
      <c r="C75" s="5"/>
      <c r="D75" s="5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</row>
    <row r="76" spans="3:85" x14ac:dyDescent="0.2">
      <c r="C76" s="5"/>
      <c r="D76" s="5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</row>
    <row r="77" spans="3:85" x14ac:dyDescent="0.2">
      <c r="C77" s="5"/>
      <c r="D77" s="5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</row>
    <row r="78" spans="3:85" x14ac:dyDescent="0.2">
      <c r="C78" s="5"/>
      <c r="D78" s="5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</row>
    <row r="79" spans="3:85" x14ac:dyDescent="0.2">
      <c r="C79" s="5"/>
      <c r="D79" s="5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</row>
    <row r="80" spans="3:85" x14ac:dyDescent="0.2">
      <c r="C80" s="5"/>
      <c r="D80" s="5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</row>
    <row r="81" spans="3:85" x14ac:dyDescent="0.2">
      <c r="C81" s="5"/>
      <c r="D81" s="5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</row>
    <row r="82" spans="3:85" x14ac:dyDescent="0.2">
      <c r="C82" s="5"/>
      <c r="D82" s="5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</row>
    <row r="83" spans="3:85" x14ac:dyDescent="0.2">
      <c r="C83" s="5"/>
      <c r="D83" s="5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</row>
    <row r="84" spans="3:85" x14ac:dyDescent="0.2">
      <c r="C84" s="5"/>
      <c r="D84" s="5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</row>
    <row r="85" spans="3:85" x14ac:dyDescent="0.2">
      <c r="C85" s="5"/>
      <c r="D85" s="5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</row>
    <row r="86" spans="3:85" x14ac:dyDescent="0.2">
      <c r="C86" s="5"/>
      <c r="D86" s="5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</row>
    <row r="87" spans="3:85" x14ac:dyDescent="0.2">
      <c r="C87" s="5"/>
      <c r="D87" s="5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</row>
    <row r="88" spans="3:85" x14ac:dyDescent="0.2">
      <c r="C88" s="5"/>
      <c r="D88" s="5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</row>
    <row r="89" spans="3:85" x14ac:dyDescent="0.2">
      <c r="C89" s="5"/>
      <c r="D89" s="5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</row>
    <row r="90" spans="3:85" x14ac:dyDescent="0.2">
      <c r="C90" s="5"/>
      <c r="D90" s="5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</row>
    <row r="91" spans="3:85" x14ac:dyDescent="0.2">
      <c r="C91" s="5"/>
      <c r="D91" s="5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</row>
    <row r="92" spans="3:85" x14ac:dyDescent="0.2">
      <c r="C92" s="5"/>
      <c r="D92" s="5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</row>
    <row r="93" spans="3:85" x14ac:dyDescent="0.2">
      <c r="C93" s="5"/>
      <c r="D93" s="5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</row>
    <row r="94" spans="3:85" x14ac:dyDescent="0.2">
      <c r="C94" s="5"/>
      <c r="D94" s="5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</row>
    <row r="95" spans="3:85" x14ac:dyDescent="0.2">
      <c r="C95" s="5"/>
      <c r="D95" s="5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</row>
    <row r="96" spans="3:85" x14ac:dyDescent="0.2">
      <c r="C96" s="5"/>
      <c r="D96" s="5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</row>
    <row r="97" spans="3:85" x14ac:dyDescent="0.2">
      <c r="C97" s="5"/>
      <c r="D97" s="5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</row>
    <row r="98" spans="3:85" x14ac:dyDescent="0.2">
      <c r="C98" s="5"/>
      <c r="D98" s="5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</row>
    <row r="99" spans="3:85" x14ac:dyDescent="0.2">
      <c r="C99" s="5"/>
      <c r="D99" s="5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</row>
    <row r="100" spans="3:85" x14ac:dyDescent="0.2">
      <c r="C100" s="5"/>
      <c r="D100" s="5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</row>
    <row r="101" spans="3:85" x14ac:dyDescent="0.2">
      <c r="C101" s="5"/>
      <c r="D101" s="5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</row>
    <row r="102" spans="3:85" x14ac:dyDescent="0.2">
      <c r="C102" s="5"/>
      <c r="D102" s="5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</row>
    <row r="103" spans="3:85" x14ac:dyDescent="0.2">
      <c r="C103" s="5"/>
      <c r="D103" s="5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</row>
    <row r="104" spans="3:85" x14ac:dyDescent="0.2">
      <c r="C104" s="5"/>
      <c r="D104" s="5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</row>
    <row r="105" spans="3:85" x14ac:dyDescent="0.2">
      <c r="C105" s="5"/>
      <c r="D105" s="5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</row>
    <row r="106" spans="3:85" x14ac:dyDescent="0.2">
      <c r="C106" s="5"/>
      <c r="D106" s="5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</row>
    <row r="107" spans="3:85" x14ac:dyDescent="0.2">
      <c r="C107" s="5"/>
      <c r="D107" s="5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</row>
    <row r="108" spans="3:85" x14ac:dyDescent="0.2">
      <c r="C108" s="5"/>
      <c r="D108" s="5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</row>
    <row r="109" spans="3:85" x14ac:dyDescent="0.2">
      <c r="C109" s="5"/>
      <c r="D109" s="5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</row>
    <row r="110" spans="3:85" x14ac:dyDescent="0.2">
      <c r="C110" s="5"/>
      <c r="D110" s="5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</row>
    <row r="111" spans="3:85" x14ac:dyDescent="0.2">
      <c r="C111" s="5"/>
      <c r="D111" s="5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</row>
    <row r="112" spans="3:85" x14ac:dyDescent="0.2">
      <c r="C112" s="5"/>
      <c r="D112" s="5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</row>
    <row r="113" spans="3:85" x14ac:dyDescent="0.2">
      <c r="C113" s="5"/>
      <c r="D113" s="5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</row>
    <row r="114" spans="3:85" x14ac:dyDescent="0.2">
      <c r="C114" s="5"/>
      <c r="D114" s="5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</row>
    <row r="115" spans="3:85" x14ac:dyDescent="0.2">
      <c r="C115" s="5"/>
      <c r="D115" s="5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</row>
    <row r="116" spans="3:85" x14ac:dyDescent="0.2">
      <c r="C116" s="5"/>
      <c r="D116" s="5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</row>
    <row r="117" spans="3:85" x14ac:dyDescent="0.2">
      <c r="C117" s="5"/>
      <c r="D117" s="5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</row>
    <row r="118" spans="3:85" x14ac:dyDescent="0.2">
      <c r="C118" s="5"/>
      <c r="D118" s="5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</row>
    <row r="119" spans="3:85" x14ac:dyDescent="0.2">
      <c r="C119" s="5"/>
      <c r="D119" s="5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</row>
    <row r="120" spans="3:85" x14ac:dyDescent="0.2">
      <c r="C120" s="5"/>
      <c r="D120" s="5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</row>
    <row r="121" spans="3:85" x14ac:dyDescent="0.2">
      <c r="C121" s="5"/>
      <c r="D121" s="5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</row>
    <row r="122" spans="3:85" x14ac:dyDescent="0.2">
      <c r="C122" s="5"/>
      <c r="D122" s="5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</row>
    <row r="123" spans="3:85" x14ac:dyDescent="0.2">
      <c r="C123" s="5"/>
      <c r="D123" s="5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</row>
    <row r="124" spans="3:85" x14ac:dyDescent="0.2">
      <c r="C124" s="5"/>
      <c r="D124" s="5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</row>
    <row r="125" spans="3:85" x14ac:dyDescent="0.2">
      <c r="C125" s="5"/>
      <c r="D125" s="5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</row>
    <row r="126" spans="3:85" x14ac:dyDescent="0.2">
      <c r="C126" s="5"/>
      <c r="D126" s="5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</row>
    <row r="127" spans="3:85" x14ac:dyDescent="0.2">
      <c r="C127" s="5"/>
      <c r="D127" s="5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</row>
    <row r="128" spans="3:85" x14ac:dyDescent="0.2">
      <c r="C128" s="5"/>
      <c r="D128" s="5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</row>
    <row r="129" spans="3:85" x14ac:dyDescent="0.2">
      <c r="C129" s="5"/>
      <c r="D129" s="5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</row>
    <row r="130" spans="3:85" x14ac:dyDescent="0.2">
      <c r="C130" s="5"/>
      <c r="D130" s="5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</row>
    <row r="131" spans="3:85" x14ac:dyDescent="0.2">
      <c r="C131" s="5"/>
      <c r="D131" s="5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</row>
    <row r="132" spans="3:85" x14ac:dyDescent="0.2">
      <c r="C132" s="5"/>
      <c r="D132" s="5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</row>
    <row r="133" spans="3:85" x14ac:dyDescent="0.2">
      <c r="C133" s="5"/>
      <c r="D133" s="5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</row>
    <row r="134" spans="3:85" x14ac:dyDescent="0.2">
      <c r="C134" s="5"/>
      <c r="D134" s="5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</row>
    <row r="135" spans="3:85" x14ac:dyDescent="0.2">
      <c r="C135" s="5"/>
      <c r="D135" s="5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</row>
    <row r="136" spans="3:85" x14ac:dyDescent="0.2">
      <c r="C136" s="5"/>
      <c r="D136" s="5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</row>
    <row r="137" spans="3:85" x14ac:dyDescent="0.2">
      <c r="C137" s="5"/>
      <c r="D137" s="5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</row>
    <row r="138" spans="3:85" x14ac:dyDescent="0.2">
      <c r="C138" s="5"/>
      <c r="D138" s="5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</row>
    <row r="139" spans="3:85" x14ac:dyDescent="0.2">
      <c r="C139" s="5"/>
      <c r="D139" s="5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</row>
    <row r="140" spans="3:85" x14ac:dyDescent="0.2">
      <c r="C140" s="5"/>
      <c r="D140" s="5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</row>
    <row r="141" spans="3:85" x14ac:dyDescent="0.2">
      <c r="C141" s="5"/>
      <c r="D141" s="5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</row>
    <row r="142" spans="3:85" x14ac:dyDescent="0.2">
      <c r="C142" s="5"/>
      <c r="D142" s="5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3:85" x14ac:dyDescent="0.2">
      <c r="C143" s="5"/>
      <c r="D143" s="5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</row>
    <row r="144" spans="3:85" x14ac:dyDescent="0.2">
      <c r="C144" s="5"/>
      <c r="D144" s="5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</row>
    <row r="145" spans="3:85" x14ac:dyDescent="0.2">
      <c r="C145" s="5"/>
      <c r="D145" s="5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</row>
    <row r="146" spans="3:85" x14ac:dyDescent="0.2">
      <c r="C146" s="5"/>
      <c r="D146" s="5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</row>
    <row r="147" spans="3:85" x14ac:dyDescent="0.2">
      <c r="C147" s="5"/>
      <c r="D147" s="5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</row>
    <row r="148" spans="3:85" x14ac:dyDescent="0.2">
      <c r="C148" s="5"/>
      <c r="D148" s="5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</row>
    <row r="149" spans="3:85" x14ac:dyDescent="0.2">
      <c r="C149" s="5"/>
      <c r="D149" s="5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</row>
    <row r="150" spans="3:85" x14ac:dyDescent="0.2">
      <c r="C150" s="5"/>
      <c r="D150" s="5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</row>
    <row r="151" spans="3:85" x14ac:dyDescent="0.2">
      <c r="C151" s="5"/>
      <c r="D151" s="5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</row>
    <row r="152" spans="3:85" x14ac:dyDescent="0.2">
      <c r="C152" s="5"/>
      <c r="D152" s="5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</row>
    <row r="153" spans="3:85" x14ac:dyDescent="0.2">
      <c r="C153" s="5"/>
      <c r="D153" s="5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</row>
    <row r="154" spans="3:85" x14ac:dyDescent="0.2">
      <c r="C154" s="5"/>
      <c r="D154" s="5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</row>
    <row r="155" spans="3:85" x14ac:dyDescent="0.2">
      <c r="C155" s="5"/>
      <c r="D155" s="5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</row>
    <row r="156" spans="3:85" x14ac:dyDescent="0.2">
      <c r="C156" s="5"/>
      <c r="D156" s="5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</row>
    <row r="157" spans="3:85" x14ac:dyDescent="0.2">
      <c r="C157" s="5"/>
      <c r="D157" s="5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</row>
    <row r="158" spans="3:85" x14ac:dyDescent="0.2">
      <c r="C158" s="5"/>
      <c r="D158" s="5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</row>
    <row r="159" spans="3:85" x14ac:dyDescent="0.2">
      <c r="C159" s="5"/>
      <c r="D159" s="5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</row>
    <row r="160" spans="3:85" x14ac:dyDescent="0.2">
      <c r="C160" s="5"/>
      <c r="D160" s="5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</row>
    <row r="161" spans="3:85" x14ac:dyDescent="0.2">
      <c r="C161" s="5"/>
      <c r="D161" s="5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</row>
    <row r="162" spans="3:85" x14ac:dyDescent="0.2">
      <c r="C162" s="5"/>
      <c r="D162" s="5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</row>
    <row r="163" spans="3:85" x14ac:dyDescent="0.2">
      <c r="C163" s="5"/>
      <c r="D163" s="5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</row>
    <row r="164" spans="3:85" x14ac:dyDescent="0.2">
      <c r="C164" s="5"/>
      <c r="D164" s="5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</row>
    <row r="165" spans="3:85" x14ac:dyDescent="0.2">
      <c r="C165" s="5"/>
      <c r="D165" s="5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</row>
    <row r="166" spans="3:85" x14ac:dyDescent="0.2">
      <c r="C166" s="5"/>
      <c r="D166" s="5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</row>
    <row r="167" spans="3:85" x14ac:dyDescent="0.2">
      <c r="C167" s="5"/>
      <c r="D167" s="5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</row>
    <row r="168" spans="3:85" x14ac:dyDescent="0.2">
      <c r="C168" s="5"/>
      <c r="D168" s="5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</row>
    <row r="169" spans="3:85" x14ac:dyDescent="0.2">
      <c r="C169" s="5"/>
      <c r="D169" s="5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</row>
    <row r="170" spans="3:85" x14ac:dyDescent="0.2">
      <c r="C170" s="5"/>
      <c r="D170" s="5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</row>
    <row r="171" spans="3:85" x14ac:dyDescent="0.2">
      <c r="C171" s="5"/>
      <c r="D171" s="5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</row>
    <row r="172" spans="3:85" x14ac:dyDescent="0.2">
      <c r="C172" s="5"/>
      <c r="D172" s="5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</row>
    <row r="173" spans="3:85" x14ac:dyDescent="0.2">
      <c r="C173" s="5"/>
      <c r="D173" s="5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</row>
    <row r="174" spans="3:85" x14ac:dyDescent="0.2">
      <c r="C174" s="5"/>
      <c r="D174" s="5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</row>
    <row r="175" spans="3:85" x14ac:dyDescent="0.2">
      <c r="C175" s="5"/>
      <c r="D175" s="5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</row>
    <row r="176" spans="3:85" x14ac:dyDescent="0.2">
      <c r="C176" s="5"/>
      <c r="D176" s="5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</row>
    <row r="177" spans="3:85" x14ac:dyDescent="0.2">
      <c r="C177" s="5"/>
      <c r="D177" s="5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</row>
    <row r="178" spans="3:85" x14ac:dyDescent="0.2">
      <c r="C178" s="5"/>
      <c r="D178" s="5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</row>
    <row r="179" spans="3:85" x14ac:dyDescent="0.2">
      <c r="C179" s="5"/>
      <c r="D179" s="5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</row>
    <row r="180" spans="3:85" x14ac:dyDescent="0.2">
      <c r="C180" s="5"/>
      <c r="D180" s="5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</row>
    <row r="181" spans="3:85" x14ac:dyDescent="0.2">
      <c r="C181" s="5"/>
      <c r="D181" s="5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</row>
    <row r="182" spans="3:85" x14ac:dyDescent="0.2">
      <c r="C182" s="5"/>
      <c r="D182" s="5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</row>
    <row r="183" spans="3:85" x14ac:dyDescent="0.2">
      <c r="C183" s="5"/>
      <c r="D183" s="5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</row>
    <row r="184" spans="3:85" x14ac:dyDescent="0.2">
      <c r="C184" s="5"/>
      <c r="D184" s="5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</row>
    <row r="185" spans="3:85" x14ac:dyDescent="0.2">
      <c r="C185" s="5"/>
      <c r="D185" s="5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</row>
    <row r="186" spans="3:85" x14ac:dyDescent="0.2">
      <c r="C186" s="5"/>
      <c r="D186" s="5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</row>
    <row r="187" spans="3:85" x14ac:dyDescent="0.2">
      <c r="C187" s="5"/>
      <c r="D187" s="5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</row>
    <row r="188" spans="3:85" x14ac:dyDescent="0.2">
      <c r="C188" s="5"/>
      <c r="D188" s="5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</row>
    <row r="189" spans="3:85" x14ac:dyDescent="0.2">
      <c r="C189" s="5"/>
      <c r="D189" s="5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</row>
    <row r="190" spans="3:85" x14ac:dyDescent="0.2">
      <c r="C190" s="5"/>
      <c r="D190" s="5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</row>
    <row r="191" spans="3:85" x14ac:dyDescent="0.2">
      <c r="C191" s="5"/>
      <c r="D191" s="5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</row>
    <row r="192" spans="3:85" x14ac:dyDescent="0.2">
      <c r="C192" s="5"/>
      <c r="D192" s="5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</row>
    <row r="193" spans="3:85" x14ac:dyDescent="0.2">
      <c r="C193" s="5"/>
      <c r="D193" s="5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</row>
    <row r="194" spans="3:85" x14ac:dyDescent="0.2">
      <c r="C194" s="5"/>
      <c r="D194" s="5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</row>
    <row r="195" spans="3:85" x14ac:dyDescent="0.2">
      <c r="C195" s="5"/>
      <c r="D195" s="5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</row>
    <row r="196" spans="3:85" x14ac:dyDescent="0.2">
      <c r="C196" s="5"/>
      <c r="D196" s="5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</row>
    <row r="197" spans="3:85" x14ac:dyDescent="0.2">
      <c r="C197" s="5"/>
      <c r="D197" s="5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</row>
    <row r="198" spans="3:85" x14ac:dyDescent="0.2">
      <c r="C198" s="5"/>
      <c r="D198" s="5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</row>
    <row r="199" spans="3:85" x14ac:dyDescent="0.2">
      <c r="C199" s="5"/>
      <c r="D199" s="5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</row>
    <row r="200" spans="3:85" x14ac:dyDescent="0.2">
      <c r="C200" s="5"/>
      <c r="D200" s="5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</row>
    <row r="201" spans="3:85" x14ac:dyDescent="0.2">
      <c r="C201" s="5"/>
      <c r="D201" s="5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</row>
    <row r="202" spans="3:85" x14ac:dyDescent="0.2">
      <c r="C202" s="5"/>
      <c r="D202" s="5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</row>
    <row r="203" spans="3:85" x14ac:dyDescent="0.2">
      <c r="C203" s="5"/>
      <c r="D203" s="5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</row>
    <row r="204" spans="3:85" x14ac:dyDescent="0.2">
      <c r="C204" s="5"/>
      <c r="D204" s="5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</row>
    <row r="205" spans="3:85" x14ac:dyDescent="0.2">
      <c r="C205" s="5"/>
      <c r="D205" s="5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</row>
    <row r="206" spans="3:85" x14ac:dyDescent="0.2">
      <c r="C206" s="5"/>
      <c r="D206" s="5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</row>
    <row r="207" spans="3:85" x14ac:dyDescent="0.2">
      <c r="C207" s="5"/>
      <c r="D207" s="5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</row>
    <row r="208" spans="3:85" x14ac:dyDescent="0.2">
      <c r="C208" s="5"/>
      <c r="D208" s="5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</row>
    <row r="209" spans="3:85" x14ac:dyDescent="0.2">
      <c r="C209" s="5"/>
      <c r="D209" s="5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</row>
    <row r="210" spans="3:85" x14ac:dyDescent="0.2">
      <c r="C210" s="5"/>
      <c r="D210" s="5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</row>
    <row r="211" spans="3:85" x14ac:dyDescent="0.2">
      <c r="C211" s="5"/>
      <c r="D211" s="5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</row>
    <row r="212" spans="3:85" x14ac:dyDescent="0.2">
      <c r="C212" s="5"/>
      <c r="D212" s="5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</row>
    <row r="213" spans="3:85" x14ac:dyDescent="0.2">
      <c r="C213" s="5"/>
      <c r="D213" s="5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</row>
    <row r="214" spans="3:85" x14ac:dyDescent="0.2">
      <c r="C214" s="5"/>
      <c r="D214" s="5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</row>
    <row r="215" spans="3:85" x14ac:dyDescent="0.2">
      <c r="C215" s="5"/>
      <c r="D215" s="5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</row>
    <row r="216" spans="3:85" x14ac:dyDescent="0.2">
      <c r="C216" s="5"/>
      <c r="D216" s="5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</row>
    <row r="217" spans="3:85" x14ac:dyDescent="0.2">
      <c r="C217" s="5"/>
      <c r="D217" s="5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</row>
    <row r="218" spans="3:85" x14ac:dyDescent="0.2">
      <c r="C218" s="5"/>
      <c r="D218" s="5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</row>
    <row r="219" spans="3:85" x14ac:dyDescent="0.2">
      <c r="C219" s="5"/>
      <c r="D219" s="5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</row>
    <row r="220" spans="3:85" x14ac:dyDescent="0.2">
      <c r="C220" s="5"/>
      <c r="D220" s="5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</row>
    <row r="221" spans="3:85" x14ac:dyDescent="0.2">
      <c r="C221" s="5"/>
      <c r="D221" s="5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</row>
    <row r="222" spans="3:85" x14ac:dyDescent="0.2">
      <c r="C222" s="5"/>
      <c r="D222" s="5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</row>
    <row r="223" spans="3:85" x14ac:dyDescent="0.2">
      <c r="C223" s="5"/>
      <c r="D223" s="5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</row>
    <row r="224" spans="3:85" x14ac:dyDescent="0.2">
      <c r="C224" s="5"/>
      <c r="D224" s="5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</row>
    <row r="225" spans="3:85" x14ac:dyDescent="0.2">
      <c r="C225" s="5"/>
      <c r="D225" s="5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</row>
    <row r="226" spans="3:85" x14ac:dyDescent="0.2">
      <c r="C226" s="5"/>
      <c r="D226" s="5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</row>
    <row r="227" spans="3:85" x14ac:dyDescent="0.2">
      <c r="C227" s="5"/>
      <c r="D227" s="5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</row>
    <row r="228" spans="3:85" x14ac:dyDescent="0.2">
      <c r="C228" s="5"/>
      <c r="D228" s="5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</row>
    <row r="229" spans="3:85" x14ac:dyDescent="0.2">
      <c r="C229" s="5"/>
      <c r="D229" s="5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</row>
    <row r="230" spans="3:85" x14ac:dyDescent="0.2">
      <c r="C230" s="5"/>
      <c r="D230" s="5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</row>
    <row r="231" spans="3:85" x14ac:dyDescent="0.2">
      <c r="C231" s="5"/>
      <c r="D231" s="5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</row>
    <row r="232" spans="3:85" x14ac:dyDescent="0.2">
      <c r="C232" s="5"/>
      <c r="D232" s="5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</row>
    <row r="233" spans="3:85" x14ac:dyDescent="0.2">
      <c r="C233" s="5"/>
      <c r="D233" s="5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</row>
    <row r="234" spans="3:85" x14ac:dyDescent="0.2">
      <c r="C234" s="5"/>
      <c r="D234" s="5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</row>
    <row r="235" spans="3:85" x14ac:dyDescent="0.2">
      <c r="C235" s="5"/>
      <c r="D235" s="5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</row>
    <row r="236" spans="3:85" x14ac:dyDescent="0.2">
      <c r="C236" s="5"/>
      <c r="D236" s="5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</row>
    <row r="237" spans="3:85" x14ac:dyDescent="0.2">
      <c r="C237" s="5"/>
      <c r="D237" s="5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</row>
    <row r="238" spans="3:85" x14ac:dyDescent="0.2">
      <c r="C238" s="5"/>
      <c r="D238" s="5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</row>
    <row r="239" spans="3:85" x14ac:dyDescent="0.2">
      <c r="C239" s="5"/>
      <c r="D239" s="5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</row>
    <row r="240" spans="3:85" x14ac:dyDescent="0.2">
      <c r="C240" s="5"/>
      <c r="D240" s="5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</row>
    <row r="241" spans="3:85" x14ac:dyDescent="0.2">
      <c r="C241" s="5"/>
      <c r="D241" s="5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</row>
    <row r="242" spans="3:85" x14ac:dyDescent="0.2">
      <c r="C242" s="5"/>
      <c r="D242" s="5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</row>
    <row r="243" spans="3:85" x14ac:dyDescent="0.2">
      <c r="C243" s="5"/>
      <c r="D243" s="5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</row>
    <row r="244" spans="3:85" x14ac:dyDescent="0.2">
      <c r="C244" s="5"/>
      <c r="D244" s="5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</row>
    <row r="245" spans="3:85" x14ac:dyDescent="0.2">
      <c r="C245" s="5"/>
      <c r="D245" s="5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</row>
    <row r="246" spans="3:85" x14ac:dyDescent="0.2">
      <c r="C246" s="5"/>
      <c r="D246" s="5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</row>
    <row r="247" spans="3:85" x14ac:dyDescent="0.2">
      <c r="C247" s="5"/>
      <c r="D247" s="5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</row>
    <row r="248" spans="3:85" x14ac:dyDescent="0.2">
      <c r="C248" s="5"/>
      <c r="D248" s="5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</row>
    <row r="249" spans="3:85" x14ac:dyDescent="0.2">
      <c r="C249" s="5"/>
      <c r="D249" s="5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</row>
    <row r="250" spans="3:85" x14ac:dyDescent="0.2">
      <c r="C250" s="5"/>
      <c r="D250" s="5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</row>
    <row r="251" spans="3:85" x14ac:dyDescent="0.2">
      <c r="C251" s="5"/>
      <c r="D251" s="5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</row>
    <row r="252" spans="3:85" x14ac:dyDescent="0.2">
      <c r="C252" s="5"/>
      <c r="D252" s="5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</row>
    <row r="253" spans="3:85" x14ac:dyDescent="0.2">
      <c r="C253" s="5"/>
      <c r="D253" s="5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</row>
    <row r="254" spans="3:85" x14ac:dyDescent="0.2">
      <c r="C254" s="5"/>
      <c r="D254" s="5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</row>
    <row r="255" spans="3:85" x14ac:dyDescent="0.2">
      <c r="C255" s="5"/>
      <c r="D255" s="5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</row>
    <row r="256" spans="3:85" x14ac:dyDescent="0.2">
      <c r="C256" s="5"/>
      <c r="D256" s="5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</row>
    <row r="257" spans="3:85" x14ac:dyDescent="0.2">
      <c r="C257" s="5"/>
      <c r="D257" s="5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</row>
    <row r="258" spans="3:85" x14ac:dyDescent="0.2">
      <c r="C258" s="5"/>
      <c r="D258" s="5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</row>
    <row r="259" spans="3:85" x14ac:dyDescent="0.2">
      <c r="C259" s="5"/>
      <c r="D259" s="5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</row>
    <row r="260" spans="3:85" x14ac:dyDescent="0.2">
      <c r="C260" s="5"/>
      <c r="D260" s="5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</row>
    <row r="261" spans="3:85" x14ac:dyDescent="0.2">
      <c r="C261" s="5"/>
      <c r="D261" s="5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</row>
    <row r="262" spans="3:85" x14ac:dyDescent="0.2">
      <c r="C262" s="5"/>
      <c r="D262" s="5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</row>
    <row r="263" spans="3:85" x14ac:dyDescent="0.2">
      <c r="C263" s="5"/>
      <c r="D263" s="5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</row>
    <row r="264" spans="3:85" x14ac:dyDescent="0.2">
      <c r="C264" s="5"/>
      <c r="D264" s="5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</row>
    <row r="265" spans="3:85" x14ac:dyDescent="0.2">
      <c r="C265" s="5"/>
      <c r="D265" s="5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</row>
    <row r="266" spans="3:85" x14ac:dyDescent="0.2">
      <c r="C266" s="5"/>
      <c r="D266" s="5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</row>
    <row r="267" spans="3:85" x14ac:dyDescent="0.2">
      <c r="C267" s="5"/>
      <c r="D267" s="5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</row>
    <row r="268" spans="3:85" x14ac:dyDescent="0.2">
      <c r="C268" s="5"/>
      <c r="D268" s="5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</row>
    <row r="269" spans="3:85" x14ac:dyDescent="0.2">
      <c r="C269" s="5"/>
      <c r="D269" s="5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</row>
    <row r="270" spans="3:85" x14ac:dyDescent="0.2">
      <c r="C270" s="5"/>
      <c r="D270" s="5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</row>
    <row r="271" spans="3:85" x14ac:dyDescent="0.2">
      <c r="C271" s="5"/>
      <c r="D271" s="5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</row>
    <row r="272" spans="3:85" x14ac:dyDescent="0.2">
      <c r="C272" s="5"/>
      <c r="D272" s="5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</row>
    <row r="273" spans="3:85" x14ac:dyDescent="0.2">
      <c r="C273" s="5"/>
      <c r="D273" s="5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</row>
    <row r="274" spans="3:85" x14ac:dyDescent="0.2">
      <c r="C274" s="5"/>
      <c r="D274" s="5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</row>
    <row r="275" spans="3:85" x14ac:dyDescent="0.2">
      <c r="C275" s="5"/>
      <c r="D275" s="5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</row>
    <row r="276" spans="3:85" x14ac:dyDescent="0.2">
      <c r="C276" s="5"/>
      <c r="D276" s="5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</row>
    <row r="277" spans="3:85" x14ac:dyDescent="0.2">
      <c r="C277" s="5"/>
      <c r="D277" s="5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</row>
    <row r="278" spans="3:85" x14ac:dyDescent="0.2">
      <c r="C278" s="5"/>
      <c r="D278" s="5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</row>
    <row r="279" spans="3:85" x14ac:dyDescent="0.2">
      <c r="C279" s="5"/>
      <c r="D279" s="5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</row>
    <row r="280" spans="3:85" x14ac:dyDescent="0.2">
      <c r="C280" s="5"/>
      <c r="D280" s="5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</row>
    <row r="281" spans="3:85" x14ac:dyDescent="0.2">
      <c r="C281" s="5"/>
      <c r="D281" s="5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</row>
    <row r="282" spans="3:85" x14ac:dyDescent="0.2">
      <c r="C282" s="5"/>
      <c r="D282" s="5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</row>
    <row r="283" spans="3:85" x14ac:dyDescent="0.2">
      <c r="C283" s="5"/>
      <c r="D283" s="5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</row>
    <row r="284" spans="3:85" x14ac:dyDescent="0.2">
      <c r="C284" s="5"/>
      <c r="D284" s="5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</row>
    <row r="285" spans="3:85" x14ac:dyDescent="0.2">
      <c r="C285" s="5"/>
      <c r="D285" s="5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</row>
    <row r="286" spans="3:85" x14ac:dyDescent="0.2">
      <c r="C286" s="5"/>
      <c r="D286" s="5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</row>
    <row r="287" spans="3:85" x14ac:dyDescent="0.2">
      <c r="C287" s="5"/>
      <c r="D287" s="5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</row>
    <row r="288" spans="3:85" x14ac:dyDescent="0.2">
      <c r="C288" s="5"/>
      <c r="D288" s="5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</row>
    <row r="289" spans="3:85" x14ac:dyDescent="0.2">
      <c r="C289" s="5"/>
      <c r="D289" s="5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</row>
    <row r="290" spans="3:85" x14ac:dyDescent="0.2">
      <c r="C290" s="5"/>
      <c r="D290" s="5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</row>
    <row r="291" spans="3:85" x14ac:dyDescent="0.2">
      <c r="C291" s="5"/>
      <c r="D291" s="5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</row>
    <row r="292" spans="3:85" x14ac:dyDescent="0.2">
      <c r="C292" s="5"/>
      <c r="D292" s="5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</row>
    <row r="293" spans="3:85" x14ac:dyDescent="0.2">
      <c r="C293" s="5"/>
      <c r="D293" s="5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</row>
    <row r="294" spans="3:85" x14ac:dyDescent="0.2">
      <c r="C294" s="5"/>
      <c r="D294" s="5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</row>
    <row r="295" spans="3:85" x14ac:dyDescent="0.2">
      <c r="C295" s="5"/>
      <c r="D295" s="5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</row>
    <row r="296" spans="3:85" x14ac:dyDescent="0.2">
      <c r="C296" s="5"/>
      <c r="D296" s="5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</row>
    <row r="297" spans="3:85" x14ac:dyDescent="0.2">
      <c r="C297" s="5"/>
      <c r="D297" s="5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</row>
    <row r="298" spans="3:85" x14ac:dyDescent="0.2">
      <c r="C298" s="5"/>
      <c r="D298" s="5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</row>
    <row r="299" spans="3:85" x14ac:dyDescent="0.2">
      <c r="C299" s="5"/>
      <c r="D299" s="5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</row>
    <row r="300" spans="3:85" x14ac:dyDescent="0.2">
      <c r="C300" s="5"/>
      <c r="D300" s="5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</row>
    <row r="301" spans="3:85" x14ac:dyDescent="0.2">
      <c r="C301" s="5"/>
      <c r="D301" s="5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</row>
    <row r="302" spans="3:85" x14ac:dyDescent="0.2">
      <c r="C302" s="5"/>
      <c r="D302" s="5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</row>
    <row r="303" spans="3:85" x14ac:dyDescent="0.2">
      <c r="C303" s="5"/>
      <c r="D303" s="5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</row>
    <row r="304" spans="3:85" x14ac:dyDescent="0.2">
      <c r="C304" s="5"/>
      <c r="D304" s="5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</row>
    <row r="305" spans="3:85" x14ac:dyDescent="0.2">
      <c r="C305" s="5"/>
      <c r="D305" s="5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</row>
    <row r="306" spans="3:85" x14ac:dyDescent="0.2">
      <c r="C306" s="5"/>
      <c r="D306" s="5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</row>
    <row r="307" spans="3:85" x14ac:dyDescent="0.2">
      <c r="C307" s="5"/>
      <c r="D307" s="5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</row>
    <row r="308" spans="3:85" x14ac:dyDescent="0.2">
      <c r="C308" s="5"/>
      <c r="D308" s="5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</row>
    <row r="309" spans="3:85" x14ac:dyDescent="0.2">
      <c r="C309" s="5"/>
      <c r="D309" s="5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</row>
    <row r="310" spans="3:85" x14ac:dyDescent="0.2">
      <c r="C310" s="5"/>
      <c r="D310" s="5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</row>
    <row r="311" spans="3:85" x14ac:dyDescent="0.2">
      <c r="C311" s="5"/>
      <c r="D311" s="5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</row>
    <row r="312" spans="3:85" x14ac:dyDescent="0.2">
      <c r="C312" s="5"/>
      <c r="D312" s="5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</row>
    <row r="313" spans="3:85" x14ac:dyDescent="0.2">
      <c r="C313" s="5"/>
      <c r="D313" s="5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</row>
    <row r="314" spans="3:85" x14ac:dyDescent="0.2">
      <c r="C314" s="5"/>
      <c r="D314" s="5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</row>
    <row r="315" spans="3:85" x14ac:dyDescent="0.2">
      <c r="C315" s="5"/>
      <c r="D315" s="5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</row>
    <row r="316" spans="3:85" x14ac:dyDescent="0.2">
      <c r="C316" s="5"/>
      <c r="D316" s="5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</row>
    <row r="317" spans="3:85" x14ac:dyDescent="0.2">
      <c r="C317" s="5"/>
      <c r="D317" s="5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</row>
    <row r="318" spans="3:85" x14ac:dyDescent="0.2">
      <c r="C318" s="5"/>
      <c r="D318" s="5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</row>
    <row r="319" spans="3:85" x14ac:dyDescent="0.2">
      <c r="C319" s="5"/>
      <c r="D319" s="5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</row>
    <row r="320" spans="3:85" x14ac:dyDescent="0.2">
      <c r="C320" s="5"/>
      <c r="D320" s="5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</row>
    <row r="321" spans="3:85" x14ac:dyDescent="0.2">
      <c r="C321" s="5"/>
      <c r="D321" s="5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</row>
    <row r="322" spans="3:85" x14ac:dyDescent="0.2">
      <c r="C322" s="5"/>
      <c r="D322" s="5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</row>
    <row r="323" spans="3:85" x14ac:dyDescent="0.2">
      <c r="C323" s="5"/>
      <c r="D323" s="5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</row>
    <row r="324" spans="3:85" x14ac:dyDescent="0.2">
      <c r="C324" s="5"/>
      <c r="D324" s="5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</row>
    <row r="325" spans="3:85" x14ac:dyDescent="0.2">
      <c r="C325" s="5"/>
      <c r="D325" s="5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</row>
    <row r="326" spans="3:85" x14ac:dyDescent="0.2">
      <c r="C326" s="5"/>
      <c r="D326" s="5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</row>
    <row r="327" spans="3:85" x14ac:dyDescent="0.2">
      <c r="C327" s="5"/>
      <c r="D327" s="5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</row>
    <row r="328" spans="3:85" x14ac:dyDescent="0.2">
      <c r="C328" s="5"/>
      <c r="D328" s="5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</row>
    <row r="329" spans="3:85" x14ac:dyDescent="0.2">
      <c r="C329" s="5"/>
      <c r="D329" s="5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</row>
    <row r="330" spans="3:85" x14ac:dyDescent="0.2">
      <c r="C330" s="5"/>
      <c r="D330" s="5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</row>
    <row r="331" spans="3:85" x14ac:dyDescent="0.2">
      <c r="C331" s="5"/>
      <c r="D331" s="5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</row>
    <row r="332" spans="3:85" x14ac:dyDescent="0.2">
      <c r="C332" s="5"/>
      <c r="D332" s="5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</row>
    <row r="333" spans="3:85" x14ac:dyDescent="0.2">
      <c r="C333" s="5"/>
      <c r="D333" s="5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</row>
    <row r="334" spans="3:85" x14ac:dyDescent="0.2">
      <c r="C334" s="5"/>
      <c r="D334" s="5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</row>
    <row r="335" spans="3:85" x14ac:dyDescent="0.2">
      <c r="C335" s="5"/>
      <c r="D335" s="5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</row>
    <row r="336" spans="3:85" x14ac:dyDescent="0.2">
      <c r="C336" s="5"/>
      <c r="D336" s="5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</row>
    <row r="337" spans="3:85" x14ac:dyDescent="0.2">
      <c r="C337" s="5"/>
      <c r="D337" s="5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</row>
    <row r="338" spans="3:85" x14ac:dyDescent="0.2">
      <c r="C338" s="5"/>
      <c r="D338" s="5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</row>
    <row r="339" spans="3:85" x14ac:dyDescent="0.2">
      <c r="C339" s="5"/>
      <c r="D339" s="5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</row>
    <row r="340" spans="3:85" x14ac:dyDescent="0.2">
      <c r="C340" s="5"/>
      <c r="D340" s="5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</row>
    <row r="341" spans="3:85" x14ac:dyDescent="0.2">
      <c r="C341" s="5"/>
      <c r="D341" s="5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</row>
    <row r="342" spans="3:85" x14ac:dyDescent="0.2">
      <c r="C342" s="5"/>
      <c r="D342" s="5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</row>
    <row r="343" spans="3:85" x14ac:dyDescent="0.2">
      <c r="C343" s="5"/>
      <c r="D343" s="5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</row>
    <row r="344" spans="3:85" x14ac:dyDescent="0.2">
      <c r="C344" s="5"/>
      <c r="D344" s="5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</row>
    <row r="345" spans="3:85" x14ac:dyDescent="0.2">
      <c r="C345" s="5"/>
      <c r="D345" s="5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</row>
    <row r="346" spans="3:85" x14ac:dyDescent="0.2">
      <c r="C346" s="5"/>
      <c r="D346" s="5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</row>
    <row r="347" spans="3:85" x14ac:dyDescent="0.2">
      <c r="C347" s="5"/>
      <c r="D347" s="5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</row>
    <row r="348" spans="3:85" x14ac:dyDescent="0.2">
      <c r="C348" s="5"/>
      <c r="D348" s="5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</row>
    <row r="349" spans="3:85" x14ac:dyDescent="0.2">
      <c r="C349" s="5"/>
      <c r="D349" s="5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</row>
    <row r="350" spans="3:85" x14ac:dyDescent="0.2">
      <c r="C350" s="5"/>
      <c r="D350" s="5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</row>
    <row r="351" spans="3:85" x14ac:dyDescent="0.2">
      <c r="C351" s="5"/>
      <c r="D351" s="5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</row>
    <row r="352" spans="3:85" x14ac:dyDescent="0.2">
      <c r="C352" s="5"/>
      <c r="D352" s="5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</row>
    <row r="353" spans="3:85" x14ac:dyDescent="0.2">
      <c r="C353" s="5"/>
      <c r="D353" s="5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</row>
    <row r="354" spans="3:85" x14ac:dyDescent="0.2">
      <c r="C354" s="5"/>
      <c r="D354" s="5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</row>
  </sheetData>
  <mergeCells count="33">
    <mergeCell ref="A4:A7"/>
    <mergeCell ref="C4:C7"/>
    <mergeCell ref="C1:Q1"/>
    <mergeCell ref="V6:W6"/>
    <mergeCell ref="R5:R7"/>
    <mergeCell ref="K6:L6"/>
    <mergeCell ref="E6:E7"/>
    <mergeCell ref="F6:F7"/>
    <mergeCell ref="E5:G5"/>
    <mergeCell ref="H5:M5"/>
    <mergeCell ref="Q5:Q7"/>
    <mergeCell ref="B2:AC2"/>
    <mergeCell ref="C3:AC3"/>
    <mergeCell ref="S5:S7"/>
    <mergeCell ref="E4:AC4"/>
    <mergeCell ref="B4:B7"/>
    <mergeCell ref="D4:D7"/>
    <mergeCell ref="N5:N7"/>
    <mergeCell ref="O5:O7"/>
    <mergeCell ref="P5:P7"/>
    <mergeCell ref="M6:M7"/>
    <mergeCell ref="AB5:AC5"/>
    <mergeCell ref="AB6:AB7"/>
    <mergeCell ref="AC6:AC7"/>
    <mergeCell ref="G6:G7"/>
    <mergeCell ref="H6:H7"/>
    <mergeCell ref="I6:I7"/>
    <mergeCell ref="J6:J7"/>
    <mergeCell ref="Y6:AA6"/>
    <mergeCell ref="X5:AA5"/>
    <mergeCell ref="X6:X7"/>
    <mergeCell ref="U5:U7"/>
    <mergeCell ref="T5:T7"/>
  </mergeCells>
  <pageMargins left="0.7" right="0.7" top="0.75" bottom="0.75" header="0.3" footer="0.3"/>
  <pageSetup paperSize="9" scale="29" fitToHeight="0" orientation="landscape" r:id="rId1"/>
  <colBreaks count="2" manualBreakCount="2">
    <brk id="20" max="46" man="1"/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2:P54"/>
  <sheetViews>
    <sheetView topLeftCell="A7" zoomScale="90" zoomScaleNormal="90" workbookViewId="0">
      <selection activeCell="A45" sqref="A45:XFD49"/>
    </sheetView>
  </sheetViews>
  <sheetFormatPr defaultColWidth="12.5703125" defaultRowHeight="15.75" customHeight="1" x14ac:dyDescent="0.2"/>
  <cols>
    <col min="1" max="1" width="4.140625" style="1" customWidth="1"/>
    <col min="2" max="2" width="49" style="1" customWidth="1"/>
    <col min="3" max="3" width="17.5703125" style="1" customWidth="1"/>
    <col min="4" max="4" width="14.85546875" style="1" customWidth="1"/>
    <col min="5" max="5" width="16.5703125" style="1" customWidth="1"/>
    <col min="6" max="6" width="15" style="1" customWidth="1"/>
    <col min="7" max="7" width="24.42578125" style="1" customWidth="1"/>
    <col min="8" max="9" width="12.5703125" style="1"/>
    <col min="10" max="10" width="15.5703125" style="1" customWidth="1"/>
    <col min="11" max="11" width="16.85546875" style="1" customWidth="1"/>
    <col min="12" max="12" width="18" style="1" customWidth="1"/>
    <col min="13" max="13" width="15.140625" style="1" customWidth="1"/>
    <col min="14" max="14" width="15.5703125" style="1" customWidth="1"/>
    <col min="15" max="15" width="14.85546875" style="1" customWidth="1"/>
    <col min="16" max="16384" width="12.5703125" style="1"/>
  </cols>
  <sheetData>
    <row r="2" spans="1:16" ht="42" customHeight="1" x14ac:dyDescent="0.2">
      <c r="A2" s="150" t="s">
        <v>108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</row>
    <row r="3" spans="1:16" ht="108" customHeight="1" x14ac:dyDescent="0.2">
      <c r="A3" s="153" t="s">
        <v>82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5"/>
    </row>
    <row r="4" spans="1:16" ht="18" customHeight="1" x14ac:dyDescent="0.2">
      <c r="A4" s="138" t="s">
        <v>0</v>
      </c>
      <c r="B4" s="117" t="s">
        <v>1</v>
      </c>
      <c r="C4" s="117" t="s">
        <v>70</v>
      </c>
      <c r="D4" s="117" t="s">
        <v>71</v>
      </c>
      <c r="E4" s="117" t="s">
        <v>72</v>
      </c>
      <c r="F4" s="117" t="s">
        <v>73</v>
      </c>
      <c r="G4" s="159" t="s">
        <v>126</v>
      </c>
      <c r="H4" s="116" t="s">
        <v>74</v>
      </c>
      <c r="I4" s="149" t="s">
        <v>127</v>
      </c>
      <c r="J4" s="149" t="s">
        <v>128</v>
      </c>
      <c r="K4" s="134" t="s">
        <v>129</v>
      </c>
      <c r="L4" s="134" t="s">
        <v>130</v>
      </c>
      <c r="M4" s="156" t="s">
        <v>137</v>
      </c>
      <c r="N4" s="149" t="s">
        <v>138</v>
      </c>
      <c r="O4" s="156" t="s">
        <v>143</v>
      </c>
      <c r="P4" s="149" t="s">
        <v>144</v>
      </c>
    </row>
    <row r="5" spans="1:16" ht="165" customHeight="1" x14ac:dyDescent="0.2">
      <c r="A5" s="157"/>
      <c r="B5" s="158"/>
      <c r="C5" s="117"/>
      <c r="D5" s="117"/>
      <c r="E5" s="117"/>
      <c r="F5" s="117"/>
      <c r="G5" s="159"/>
      <c r="H5" s="116"/>
      <c r="I5" s="149"/>
      <c r="J5" s="149"/>
      <c r="K5" s="134"/>
      <c r="L5" s="134"/>
      <c r="M5" s="156"/>
      <c r="N5" s="149"/>
      <c r="O5" s="156"/>
      <c r="P5" s="149"/>
    </row>
    <row r="6" spans="1:16" x14ac:dyDescent="0.25">
      <c r="A6" s="113">
        <v>1</v>
      </c>
      <c r="B6" s="114" t="s">
        <v>6</v>
      </c>
      <c r="C6" s="39"/>
      <c r="D6" s="39"/>
      <c r="E6" s="39">
        <v>0</v>
      </c>
      <c r="F6" s="39">
        <v>100</v>
      </c>
      <c r="G6" s="29"/>
      <c r="H6" s="29"/>
      <c r="I6" s="29"/>
      <c r="J6" s="29"/>
      <c r="K6" s="43"/>
      <c r="L6" s="43">
        <v>500</v>
      </c>
      <c r="M6" s="90"/>
      <c r="N6" s="90"/>
      <c r="O6" s="90"/>
      <c r="P6" s="90"/>
    </row>
    <row r="7" spans="1:16" x14ac:dyDescent="0.25">
      <c r="A7" s="113">
        <v>2</v>
      </c>
      <c r="B7" s="114" t="s">
        <v>7</v>
      </c>
      <c r="C7" s="39"/>
      <c r="D7" s="39"/>
      <c r="E7" s="39">
        <v>0</v>
      </c>
      <c r="F7" s="39">
        <v>100</v>
      </c>
      <c r="G7" s="29"/>
      <c r="H7" s="29"/>
      <c r="I7" s="29"/>
      <c r="J7" s="29"/>
      <c r="K7" s="43"/>
      <c r="L7" s="43">
        <v>400</v>
      </c>
      <c r="M7" s="90"/>
      <c r="N7" s="90"/>
      <c r="O7" s="90"/>
      <c r="P7" s="90"/>
    </row>
    <row r="8" spans="1:16" x14ac:dyDescent="0.25">
      <c r="A8" s="113">
        <v>3</v>
      </c>
      <c r="B8" s="114" t="s">
        <v>8</v>
      </c>
      <c r="C8" s="39"/>
      <c r="D8" s="39"/>
      <c r="E8" s="39">
        <v>390</v>
      </c>
      <c r="F8" s="39">
        <v>100</v>
      </c>
      <c r="G8" s="29"/>
      <c r="H8" s="29"/>
      <c r="I8" s="29"/>
      <c r="J8" s="29"/>
      <c r="K8" s="4"/>
      <c r="L8" s="4">
        <v>500</v>
      </c>
      <c r="M8" s="90"/>
      <c r="N8" s="90"/>
      <c r="O8" s="90"/>
      <c r="P8" s="90"/>
    </row>
    <row r="9" spans="1:16" x14ac:dyDescent="0.25">
      <c r="A9" s="113">
        <v>4</v>
      </c>
      <c r="B9" s="114" t="s">
        <v>9</v>
      </c>
      <c r="C9" s="39">
        <v>514</v>
      </c>
      <c r="D9" s="39"/>
      <c r="E9" s="39">
        <v>527</v>
      </c>
      <c r="F9" s="39">
        <v>355</v>
      </c>
      <c r="G9" s="29"/>
      <c r="H9" s="29"/>
      <c r="I9" s="29"/>
      <c r="J9" s="29"/>
      <c r="K9" s="43"/>
      <c r="L9" s="43">
        <v>500</v>
      </c>
      <c r="M9" s="90"/>
      <c r="N9" s="90"/>
      <c r="O9" s="90"/>
      <c r="P9" s="90"/>
    </row>
    <row r="10" spans="1:16" x14ac:dyDescent="0.25">
      <c r="A10" s="113">
        <v>5</v>
      </c>
      <c r="B10" s="114" t="s">
        <v>10</v>
      </c>
      <c r="C10" s="39"/>
      <c r="D10" s="39"/>
      <c r="E10" s="39">
        <v>390</v>
      </c>
      <c r="F10" s="39">
        <v>100</v>
      </c>
      <c r="G10" s="29"/>
      <c r="H10" s="29"/>
      <c r="I10" s="29"/>
      <c r="J10" s="29"/>
      <c r="K10" s="16"/>
      <c r="L10" s="16">
        <v>500</v>
      </c>
      <c r="M10" s="90"/>
      <c r="N10" s="90"/>
      <c r="O10" s="90"/>
      <c r="P10" s="90"/>
    </row>
    <row r="11" spans="1:16" x14ac:dyDescent="0.25">
      <c r="A11" s="113">
        <v>6</v>
      </c>
      <c r="B11" s="114" t="s">
        <v>11</v>
      </c>
      <c r="C11" s="39"/>
      <c r="D11" s="39"/>
      <c r="E11" s="39">
        <v>317</v>
      </c>
      <c r="F11" s="39">
        <v>100</v>
      </c>
      <c r="G11" s="29"/>
      <c r="H11" s="29"/>
      <c r="I11" s="29"/>
      <c r="J11" s="29"/>
      <c r="K11" s="16"/>
      <c r="L11" s="16">
        <v>400</v>
      </c>
      <c r="M11" s="90"/>
      <c r="N11" s="90"/>
      <c r="O11" s="90"/>
      <c r="P11" s="90"/>
    </row>
    <row r="12" spans="1:16" x14ac:dyDescent="0.25">
      <c r="A12" s="113">
        <v>7</v>
      </c>
      <c r="B12" s="114" t="s">
        <v>12</v>
      </c>
      <c r="C12" s="39"/>
      <c r="D12" s="39"/>
      <c r="E12" s="39">
        <v>0</v>
      </c>
      <c r="F12" s="39">
        <v>100</v>
      </c>
      <c r="G12" s="29"/>
      <c r="H12" s="29"/>
      <c r="I12" s="29"/>
      <c r="J12" s="29"/>
      <c r="K12" s="16"/>
      <c r="L12" s="16">
        <v>400</v>
      </c>
      <c r="M12" s="90"/>
      <c r="N12" s="90"/>
      <c r="O12" s="90"/>
      <c r="P12" s="90"/>
    </row>
    <row r="13" spans="1:16" x14ac:dyDescent="0.25">
      <c r="A13" s="113">
        <v>8</v>
      </c>
      <c r="B13" s="114" t="s">
        <v>13</v>
      </c>
      <c r="C13" s="39"/>
      <c r="D13" s="39"/>
      <c r="E13" s="39">
        <f>420-420</f>
        <v>0</v>
      </c>
      <c r="F13" s="39">
        <v>100</v>
      </c>
      <c r="G13" s="29"/>
      <c r="H13" s="29"/>
      <c r="I13" s="29"/>
      <c r="J13" s="29"/>
      <c r="K13" s="16"/>
      <c r="L13" s="16">
        <v>500</v>
      </c>
      <c r="M13" s="90"/>
      <c r="N13" s="90"/>
      <c r="O13" s="90"/>
      <c r="P13" s="90"/>
    </row>
    <row r="14" spans="1:16" ht="31.5" x14ac:dyDescent="0.25">
      <c r="A14" s="113">
        <v>9</v>
      </c>
      <c r="B14" s="114" t="s">
        <v>14</v>
      </c>
      <c r="C14" s="39"/>
      <c r="D14" s="39"/>
      <c r="E14" s="39">
        <v>0</v>
      </c>
      <c r="F14" s="39">
        <v>100</v>
      </c>
      <c r="G14" s="29"/>
      <c r="H14" s="29"/>
      <c r="I14" s="29"/>
      <c r="J14" s="29"/>
      <c r="K14" s="16"/>
      <c r="L14" s="16">
        <v>400</v>
      </c>
      <c r="M14" s="90"/>
      <c r="N14" s="90"/>
      <c r="O14" s="90"/>
      <c r="P14" s="90"/>
    </row>
    <row r="15" spans="1:16" x14ac:dyDescent="0.25">
      <c r="A15" s="113">
        <v>10</v>
      </c>
      <c r="B15" s="114" t="s">
        <v>15</v>
      </c>
      <c r="C15" s="39"/>
      <c r="D15" s="39"/>
      <c r="E15" s="39">
        <f>300-300</f>
        <v>0</v>
      </c>
      <c r="F15" s="39">
        <v>100</v>
      </c>
      <c r="G15" s="29"/>
      <c r="H15" s="29"/>
      <c r="I15" s="29"/>
      <c r="J15" s="29"/>
      <c r="K15" s="16"/>
      <c r="L15" s="16">
        <v>400</v>
      </c>
      <c r="M15" s="90"/>
      <c r="N15" s="90"/>
      <c r="O15" s="90"/>
      <c r="P15" s="90"/>
    </row>
    <row r="16" spans="1:16" x14ac:dyDescent="0.25">
      <c r="A16" s="113">
        <v>11</v>
      </c>
      <c r="B16" s="114" t="s">
        <v>16</v>
      </c>
      <c r="C16" s="39">
        <v>430</v>
      </c>
      <c r="D16" s="39"/>
      <c r="E16" s="39">
        <v>1110</v>
      </c>
      <c r="F16" s="39">
        <v>62</v>
      </c>
      <c r="G16" s="29"/>
      <c r="H16" s="29"/>
      <c r="I16" s="29"/>
      <c r="J16" s="29"/>
      <c r="K16" s="16"/>
      <c r="L16" s="16">
        <v>500</v>
      </c>
      <c r="M16" s="90"/>
      <c r="N16" s="90"/>
      <c r="O16" s="90"/>
      <c r="P16" s="90"/>
    </row>
    <row r="17" spans="1:16" x14ac:dyDescent="0.25">
      <c r="A17" s="113">
        <v>12</v>
      </c>
      <c r="B17" s="114" t="s">
        <v>17</v>
      </c>
      <c r="C17" s="39"/>
      <c r="D17" s="39"/>
      <c r="E17" s="39">
        <v>800</v>
      </c>
      <c r="F17" s="39">
        <v>198</v>
      </c>
      <c r="G17" s="29"/>
      <c r="H17" s="29"/>
      <c r="I17" s="29"/>
      <c r="J17" s="29"/>
      <c r="K17" s="16"/>
      <c r="L17" s="16">
        <v>400</v>
      </c>
      <c r="M17" s="90"/>
      <c r="N17" s="90"/>
      <c r="O17" s="90"/>
      <c r="P17" s="90"/>
    </row>
    <row r="18" spans="1:16" x14ac:dyDescent="0.25">
      <c r="A18" s="113">
        <v>13</v>
      </c>
      <c r="B18" s="114" t="s">
        <v>18</v>
      </c>
      <c r="C18" s="39">
        <v>1502</v>
      </c>
      <c r="D18" s="39"/>
      <c r="E18" s="39">
        <f>5096-540</f>
        <v>4556</v>
      </c>
      <c r="F18" s="39">
        <v>1602</v>
      </c>
      <c r="G18" s="29"/>
      <c r="H18" s="29"/>
      <c r="I18" s="29"/>
      <c r="J18" s="29"/>
      <c r="K18" s="43"/>
      <c r="L18" s="43">
        <v>800</v>
      </c>
      <c r="M18" s="90"/>
      <c r="N18" s="90"/>
      <c r="O18" s="90"/>
      <c r="P18" s="90"/>
    </row>
    <row r="19" spans="1:16" x14ac:dyDescent="0.25">
      <c r="A19" s="113">
        <v>14</v>
      </c>
      <c r="B19" s="114" t="s">
        <v>20</v>
      </c>
      <c r="C19" s="39">
        <v>700</v>
      </c>
      <c r="D19" s="39"/>
      <c r="E19" s="39"/>
      <c r="F19" s="39"/>
      <c r="G19" s="29"/>
      <c r="H19" s="29"/>
      <c r="I19" s="29"/>
      <c r="J19" s="29"/>
      <c r="K19" s="43"/>
      <c r="L19" s="43"/>
      <c r="M19" s="90"/>
      <c r="N19" s="90"/>
      <c r="O19" s="90"/>
      <c r="P19" s="90"/>
    </row>
    <row r="20" spans="1:16" ht="31.5" x14ac:dyDescent="0.25">
      <c r="A20" s="113">
        <v>15</v>
      </c>
      <c r="B20" s="114" t="s">
        <v>19</v>
      </c>
      <c r="C20" s="39">
        <v>3990</v>
      </c>
      <c r="D20" s="39">
        <v>2943</v>
      </c>
      <c r="E20" s="39">
        <v>10222</v>
      </c>
      <c r="F20" s="39">
        <v>2248</v>
      </c>
      <c r="G20" s="29"/>
      <c r="H20" s="29"/>
      <c r="I20" s="29"/>
      <c r="J20" s="29"/>
      <c r="K20" s="43">
        <v>8000</v>
      </c>
      <c r="L20" s="43">
        <v>600</v>
      </c>
      <c r="M20" s="90"/>
      <c r="N20" s="90"/>
      <c r="O20" s="90"/>
      <c r="P20" s="57">
        <v>400</v>
      </c>
    </row>
    <row r="21" spans="1:16" x14ac:dyDescent="0.25">
      <c r="A21" s="113">
        <v>16</v>
      </c>
      <c r="B21" s="114" t="s">
        <v>28</v>
      </c>
      <c r="C21" s="39">
        <v>1000</v>
      </c>
      <c r="D21" s="39"/>
      <c r="E21" s="39">
        <v>3246</v>
      </c>
      <c r="F21" s="39">
        <v>1100</v>
      </c>
      <c r="G21" s="29"/>
      <c r="H21" s="29"/>
      <c r="I21" s="29"/>
      <c r="J21" s="29"/>
      <c r="K21" s="43">
        <v>7188</v>
      </c>
      <c r="L21" s="43">
        <v>89</v>
      </c>
      <c r="M21" s="90"/>
      <c r="N21" s="90"/>
      <c r="O21" s="90"/>
      <c r="P21" s="90"/>
    </row>
    <row r="22" spans="1:16" s="3" customFormat="1" x14ac:dyDescent="0.25">
      <c r="A22" s="92">
        <v>17</v>
      </c>
      <c r="B22" s="114" t="s">
        <v>21</v>
      </c>
      <c r="C22" s="39">
        <v>3890</v>
      </c>
      <c r="D22" s="39">
        <v>2000</v>
      </c>
      <c r="E22" s="39"/>
      <c r="F22" s="39">
        <v>1500</v>
      </c>
      <c r="G22" s="29"/>
      <c r="H22" s="29"/>
      <c r="I22" s="29"/>
      <c r="J22" s="29"/>
      <c r="K22" s="43">
        <v>1000</v>
      </c>
      <c r="L22" s="43"/>
      <c r="M22" s="87"/>
      <c r="N22" s="87"/>
      <c r="O22" s="87"/>
      <c r="P22" s="87"/>
    </row>
    <row r="23" spans="1:16" s="3" customFormat="1" ht="15.75" customHeight="1" x14ac:dyDescent="0.25">
      <c r="A23" s="93">
        <v>18</v>
      </c>
      <c r="B23" s="114" t="s">
        <v>22</v>
      </c>
      <c r="C23" s="39"/>
      <c r="D23" s="39"/>
      <c r="E23" s="39"/>
      <c r="F23" s="39"/>
      <c r="G23" s="29"/>
      <c r="H23" s="29"/>
      <c r="I23" s="29">
        <v>280</v>
      </c>
      <c r="J23" s="29">
        <v>140</v>
      </c>
      <c r="K23" s="43">
        <v>1000</v>
      </c>
      <c r="L23" s="43"/>
      <c r="M23" s="87"/>
      <c r="N23" s="87"/>
      <c r="O23" s="87"/>
      <c r="P23" s="87"/>
    </row>
    <row r="24" spans="1:16" ht="15.75" customHeight="1" x14ac:dyDescent="0.25">
      <c r="A24" s="37">
        <v>19</v>
      </c>
      <c r="B24" s="114" t="s">
        <v>24</v>
      </c>
      <c r="C24" s="39">
        <v>941</v>
      </c>
      <c r="D24" s="39"/>
      <c r="E24" s="39">
        <f>704+1260</f>
        <v>1964</v>
      </c>
      <c r="F24" s="39"/>
      <c r="G24" s="29"/>
      <c r="H24" s="29"/>
      <c r="I24" s="29"/>
      <c r="J24" s="29"/>
      <c r="K24" s="43"/>
      <c r="L24" s="43"/>
      <c r="M24" s="90"/>
      <c r="N24" s="90"/>
      <c r="O24" s="57">
        <v>605</v>
      </c>
      <c r="P24" s="57">
        <v>1000</v>
      </c>
    </row>
    <row r="25" spans="1:16" ht="15.75" customHeight="1" x14ac:dyDescent="0.25">
      <c r="A25" s="37">
        <v>20</v>
      </c>
      <c r="B25" s="114" t="s">
        <v>26</v>
      </c>
      <c r="C25" s="39"/>
      <c r="D25" s="39"/>
      <c r="E25" s="39"/>
      <c r="F25" s="39"/>
      <c r="G25" s="29"/>
      <c r="H25" s="29"/>
      <c r="I25" s="29"/>
      <c r="J25" s="29"/>
      <c r="K25" s="43">
        <v>1000</v>
      </c>
      <c r="L25" s="43"/>
      <c r="M25" s="90"/>
      <c r="N25" s="90"/>
      <c r="O25" s="90"/>
      <c r="P25" s="90"/>
    </row>
    <row r="26" spans="1:16" ht="15.75" customHeight="1" x14ac:dyDescent="0.25">
      <c r="A26" s="37">
        <v>21</v>
      </c>
      <c r="B26" s="114" t="s">
        <v>25</v>
      </c>
      <c r="C26" s="39"/>
      <c r="D26" s="39"/>
      <c r="E26" s="39"/>
      <c r="F26" s="39"/>
      <c r="G26" s="29"/>
      <c r="H26" s="29"/>
      <c r="I26" s="29"/>
      <c r="J26" s="29"/>
      <c r="K26" s="37"/>
      <c r="L26" s="37"/>
      <c r="M26" s="90"/>
      <c r="N26" s="90"/>
      <c r="O26" s="90"/>
      <c r="P26" s="90"/>
    </row>
    <row r="27" spans="1:16" ht="15.75" customHeight="1" x14ac:dyDescent="0.25">
      <c r="A27" s="37">
        <v>22</v>
      </c>
      <c r="B27" s="114" t="s">
        <v>32</v>
      </c>
      <c r="C27" s="39"/>
      <c r="D27" s="39"/>
      <c r="E27" s="39"/>
      <c r="F27" s="39"/>
      <c r="G27" s="29"/>
      <c r="H27" s="29"/>
      <c r="I27" s="29"/>
      <c r="J27" s="29"/>
      <c r="K27" s="37"/>
      <c r="L27" s="37"/>
      <c r="M27" s="90"/>
      <c r="N27" s="90"/>
      <c r="O27" s="90"/>
      <c r="P27" s="90"/>
    </row>
    <row r="28" spans="1:16" ht="15.75" customHeight="1" x14ac:dyDescent="0.25">
      <c r="A28" s="37">
        <v>23</v>
      </c>
      <c r="B28" s="114" t="s">
        <v>35</v>
      </c>
      <c r="C28" s="39"/>
      <c r="D28" s="39"/>
      <c r="E28" s="39"/>
      <c r="F28" s="39"/>
      <c r="G28" s="29">
        <v>2500</v>
      </c>
      <c r="H28" s="29"/>
      <c r="I28" s="29"/>
      <c r="J28" s="29"/>
      <c r="K28" s="37"/>
      <c r="L28" s="37"/>
      <c r="M28" s="90"/>
      <c r="N28" s="90"/>
      <c r="O28" s="90"/>
      <c r="P28" s="90"/>
    </row>
    <row r="29" spans="1:16" ht="47.25" hidden="1" x14ac:dyDescent="0.25">
      <c r="A29" s="37">
        <v>24</v>
      </c>
      <c r="B29" s="94" t="s">
        <v>23</v>
      </c>
      <c r="C29" s="29"/>
      <c r="D29" s="29"/>
      <c r="E29" s="29"/>
      <c r="F29" s="29"/>
      <c r="G29" s="29"/>
      <c r="H29" s="29"/>
      <c r="I29" s="29"/>
      <c r="J29" s="29"/>
      <c r="K29" s="37"/>
      <c r="L29" s="37"/>
      <c r="M29" s="90"/>
      <c r="N29" s="90"/>
      <c r="O29" s="90"/>
      <c r="P29" s="90"/>
    </row>
    <row r="30" spans="1:16" hidden="1" x14ac:dyDescent="0.25">
      <c r="A30" s="37">
        <v>25</v>
      </c>
      <c r="B30" s="94" t="s">
        <v>27</v>
      </c>
      <c r="C30" s="29"/>
      <c r="D30" s="29"/>
      <c r="E30" s="29"/>
      <c r="F30" s="29"/>
      <c r="G30" s="29"/>
      <c r="H30" s="29"/>
      <c r="I30" s="29"/>
      <c r="J30" s="29"/>
      <c r="K30" s="37"/>
      <c r="L30" s="37"/>
      <c r="M30" s="90"/>
      <c r="N30" s="90"/>
      <c r="O30" s="90"/>
      <c r="P30" s="90"/>
    </row>
    <row r="31" spans="1:16" ht="31.5" hidden="1" x14ac:dyDescent="0.25">
      <c r="A31" s="37">
        <v>26</v>
      </c>
      <c r="B31" s="94" t="s">
        <v>120</v>
      </c>
      <c r="C31" s="29"/>
      <c r="D31" s="29"/>
      <c r="E31" s="29"/>
      <c r="F31" s="29"/>
      <c r="G31" s="29"/>
      <c r="H31" s="29"/>
      <c r="I31" s="29"/>
      <c r="J31" s="29"/>
      <c r="K31" s="37"/>
      <c r="L31" s="37"/>
      <c r="M31" s="90"/>
      <c r="N31" s="90"/>
      <c r="O31" s="90"/>
      <c r="P31" s="90"/>
    </row>
    <row r="32" spans="1:16" ht="17.25" hidden="1" customHeight="1" x14ac:dyDescent="0.25">
      <c r="A32" s="37">
        <v>27</v>
      </c>
      <c r="B32" s="94" t="s">
        <v>29</v>
      </c>
      <c r="C32" s="29"/>
      <c r="D32" s="29"/>
      <c r="E32" s="29"/>
      <c r="F32" s="29"/>
      <c r="G32" s="29"/>
      <c r="H32" s="29"/>
      <c r="I32" s="29"/>
      <c r="J32" s="29"/>
      <c r="K32" s="37"/>
      <c r="L32" s="37"/>
      <c r="M32" s="90"/>
      <c r="N32" s="90"/>
      <c r="O32" s="90"/>
      <c r="P32" s="90"/>
    </row>
    <row r="33" spans="1:16" ht="13.5" hidden="1" customHeight="1" x14ac:dyDescent="0.25">
      <c r="A33" s="37">
        <v>28</v>
      </c>
      <c r="B33" s="94" t="s">
        <v>78</v>
      </c>
      <c r="C33" s="29"/>
      <c r="D33" s="29"/>
      <c r="E33" s="29"/>
      <c r="F33" s="29"/>
      <c r="G33" s="29"/>
      <c r="H33" s="29"/>
      <c r="I33" s="29"/>
      <c r="J33" s="29"/>
      <c r="K33" s="37"/>
      <c r="L33" s="37"/>
      <c r="M33" s="90"/>
      <c r="N33" s="90"/>
      <c r="O33" s="90"/>
      <c r="P33" s="90"/>
    </row>
    <row r="34" spans="1:16" ht="47.25" hidden="1" x14ac:dyDescent="0.25">
      <c r="A34" s="37">
        <v>29</v>
      </c>
      <c r="B34" s="94" t="s">
        <v>30</v>
      </c>
      <c r="C34" s="29"/>
      <c r="D34" s="29"/>
      <c r="E34" s="29"/>
      <c r="F34" s="29"/>
      <c r="G34" s="29"/>
      <c r="H34" s="29"/>
      <c r="I34" s="29"/>
      <c r="J34" s="29"/>
      <c r="K34" s="37"/>
      <c r="L34" s="37"/>
      <c r="M34" s="90"/>
      <c r="N34" s="90"/>
      <c r="O34" s="90"/>
      <c r="P34" s="90"/>
    </row>
    <row r="35" spans="1:16" x14ac:dyDescent="0.25">
      <c r="A35" s="37">
        <v>30</v>
      </c>
      <c r="B35" s="94" t="s">
        <v>31</v>
      </c>
      <c r="C35" s="29"/>
      <c r="D35" s="29"/>
      <c r="E35" s="29"/>
      <c r="F35" s="29"/>
      <c r="G35" s="29"/>
      <c r="H35" s="29">
        <v>469</v>
      </c>
      <c r="I35" s="29"/>
      <c r="J35" s="29"/>
      <c r="K35" s="37"/>
      <c r="L35" s="37"/>
      <c r="M35" s="90"/>
      <c r="N35" s="90"/>
      <c r="O35" s="90"/>
      <c r="P35" s="90"/>
    </row>
    <row r="36" spans="1:16" ht="31.5" hidden="1" x14ac:dyDescent="0.25">
      <c r="A36" s="37">
        <v>31</v>
      </c>
      <c r="B36" s="94" t="s">
        <v>33</v>
      </c>
      <c r="C36" s="29"/>
      <c r="D36" s="29"/>
      <c r="E36" s="29"/>
      <c r="F36" s="29"/>
      <c r="G36" s="29"/>
      <c r="H36" s="29"/>
      <c r="I36" s="29"/>
      <c r="J36" s="29"/>
      <c r="K36" s="37"/>
      <c r="L36" s="37"/>
      <c r="M36" s="90"/>
      <c r="N36" s="90"/>
      <c r="O36" s="90"/>
      <c r="P36" s="90"/>
    </row>
    <row r="37" spans="1:16" ht="33.75" hidden="1" customHeight="1" x14ac:dyDescent="0.25">
      <c r="A37" s="37">
        <v>32</v>
      </c>
      <c r="B37" s="94" t="s">
        <v>121</v>
      </c>
      <c r="C37" s="29"/>
      <c r="D37" s="29"/>
      <c r="E37" s="29"/>
      <c r="F37" s="29"/>
      <c r="G37" s="29"/>
      <c r="H37" s="29"/>
      <c r="I37" s="29"/>
      <c r="J37" s="29"/>
      <c r="K37" s="37"/>
      <c r="L37" s="37"/>
      <c r="M37" s="90"/>
      <c r="N37" s="90"/>
      <c r="O37" s="90"/>
      <c r="P37" s="90"/>
    </row>
    <row r="38" spans="1:16" ht="15.75" hidden="1" customHeight="1" x14ac:dyDescent="0.25">
      <c r="A38" s="37">
        <v>33</v>
      </c>
      <c r="B38" s="94" t="s">
        <v>118</v>
      </c>
      <c r="C38" s="29"/>
      <c r="D38" s="29"/>
      <c r="E38" s="29"/>
      <c r="F38" s="29"/>
      <c r="G38" s="29"/>
      <c r="H38" s="29"/>
      <c r="I38" s="29"/>
      <c r="J38" s="29"/>
      <c r="K38" s="37"/>
      <c r="L38" s="37"/>
      <c r="M38" s="90"/>
      <c r="N38" s="90"/>
      <c r="O38" s="90"/>
      <c r="P38" s="90"/>
    </row>
    <row r="39" spans="1:16" ht="15.75" hidden="1" customHeight="1" x14ac:dyDescent="0.25">
      <c r="A39" s="37">
        <v>34</v>
      </c>
      <c r="B39" s="94" t="s">
        <v>79</v>
      </c>
      <c r="C39" s="29"/>
      <c r="D39" s="29"/>
      <c r="E39" s="29"/>
      <c r="F39" s="29"/>
      <c r="G39" s="29"/>
      <c r="H39" s="29"/>
      <c r="I39" s="29"/>
      <c r="J39" s="29"/>
      <c r="K39" s="37"/>
      <c r="L39" s="37"/>
      <c r="M39" s="90"/>
      <c r="N39" s="90"/>
      <c r="O39" s="90"/>
      <c r="P39" s="90"/>
    </row>
    <row r="40" spans="1:16" ht="15.75" hidden="1" customHeight="1" x14ac:dyDescent="0.25">
      <c r="A40" s="37">
        <v>35</v>
      </c>
      <c r="B40" s="94" t="s">
        <v>119</v>
      </c>
      <c r="C40" s="29"/>
      <c r="D40" s="29"/>
      <c r="E40" s="29"/>
      <c r="F40" s="29"/>
      <c r="G40" s="29"/>
      <c r="H40" s="29"/>
      <c r="I40" s="29"/>
      <c r="J40" s="29"/>
      <c r="K40" s="37"/>
      <c r="L40" s="37"/>
      <c r="M40" s="90"/>
      <c r="N40" s="90"/>
      <c r="O40" s="90"/>
      <c r="P40" s="90"/>
    </row>
    <row r="41" spans="1:16" ht="15.75" hidden="1" customHeight="1" x14ac:dyDescent="0.25">
      <c r="A41" s="37">
        <v>36</v>
      </c>
      <c r="B41" s="94" t="s">
        <v>37</v>
      </c>
      <c r="C41" s="29"/>
      <c r="D41" s="29"/>
      <c r="E41" s="29"/>
      <c r="F41" s="29"/>
      <c r="G41" s="29"/>
      <c r="H41" s="29"/>
      <c r="I41" s="29"/>
      <c r="J41" s="29"/>
      <c r="K41" s="37"/>
      <c r="L41" s="37"/>
      <c r="M41" s="90"/>
      <c r="N41" s="90"/>
      <c r="O41" s="90"/>
      <c r="P41" s="90"/>
    </row>
    <row r="42" spans="1:16" ht="15.75" hidden="1" customHeight="1" x14ac:dyDescent="0.25">
      <c r="A42" s="37">
        <v>37</v>
      </c>
      <c r="B42" s="95" t="s">
        <v>80</v>
      </c>
      <c r="C42" s="29"/>
      <c r="D42" s="29"/>
      <c r="E42" s="29"/>
      <c r="F42" s="29"/>
      <c r="G42" s="29"/>
      <c r="H42" s="29"/>
      <c r="I42" s="29"/>
      <c r="J42" s="29"/>
      <c r="K42" s="37"/>
      <c r="L42" s="37"/>
      <c r="M42" s="90"/>
      <c r="N42" s="90"/>
      <c r="O42" s="90"/>
      <c r="P42" s="90"/>
    </row>
    <row r="43" spans="1:16" ht="15.75" hidden="1" customHeight="1" x14ac:dyDescent="0.25">
      <c r="A43" s="37">
        <v>38</v>
      </c>
      <c r="B43" s="95" t="s">
        <v>81</v>
      </c>
      <c r="C43" s="29"/>
      <c r="D43" s="29"/>
      <c r="E43" s="29"/>
      <c r="F43" s="29"/>
      <c r="G43" s="29"/>
      <c r="H43" s="29"/>
      <c r="I43" s="29"/>
      <c r="J43" s="29"/>
      <c r="K43" s="37"/>
      <c r="L43" s="37"/>
      <c r="M43" s="90"/>
      <c r="N43" s="90"/>
      <c r="O43" s="90"/>
      <c r="P43" s="90"/>
    </row>
    <row r="44" spans="1:16" ht="15.75" customHeight="1" x14ac:dyDescent="0.25">
      <c r="A44" s="37"/>
      <c r="B44" s="32" t="s">
        <v>75</v>
      </c>
      <c r="C44" s="112">
        <f>SUM(C6:C43)</f>
        <v>12967</v>
      </c>
      <c r="D44" s="112">
        <f t="shared" ref="D44:P44" si="0">SUM(D6:D43)</f>
        <v>4943</v>
      </c>
      <c r="E44" s="112">
        <f t="shared" si="0"/>
        <v>23522</v>
      </c>
      <c r="F44" s="112">
        <f t="shared" si="0"/>
        <v>7965</v>
      </c>
      <c r="G44" s="112">
        <f t="shared" si="0"/>
        <v>2500</v>
      </c>
      <c r="H44" s="112">
        <f t="shared" si="0"/>
        <v>469</v>
      </c>
      <c r="I44" s="112">
        <f t="shared" si="0"/>
        <v>280</v>
      </c>
      <c r="J44" s="112">
        <f t="shared" si="0"/>
        <v>140</v>
      </c>
      <c r="K44" s="112">
        <f t="shared" si="0"/>
        <v>18188</v>
      </c>
      <c r="L44" s="112">
        <f t="shared" si="0"/>
        <v>6889</v>
      </c>
      <c r="M44" s="112">
        <f t="shared" si="0"/>
        <v>0</v>
      </c>
      <c r="N44" s="112">
        <f t="shared" si="0"/>
        <v>0</v>
      </c>
      <c r="O44" s="112">
        <f t="shared" si="0"/>
        <v>605</v>
      </c>
      <c r="P44" s="112">
        <f t="shared" si="0"/>
        <v>1400</v>
      </c>
    </row>
    <row r="45" spans="1:16" ht="15.75" hidden="1" customHeight="1" x14ac:dyDescent="0.2">
      <c r="A45" s="90"/>
      <c r="B45" s="90" t="s">
        <v>134</v>
      </c>
      <c r="C45" s="89">
        <v>50</v>
      </c>
      <c r="D45" s="89">
        <v>25</v>
      </c>
      <c r="E45" s="89">
        <v>4077</v>
      </c>
      <c r="F45" s="89">
        <v>10</v>
      </c>
      <c r="G45" s="89">
        <v>3611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336</v>
      </c>
      <c r="N45" s="89">
        <v>146</v>
      </c>
      <c r="O45" s="90"/>
      <c r="P45" s="90"/>
    </row>
    <row r="46" spans="1:16" ht="15.75" hidden="1" customHeight="1" x14ac:dyDescent="0.2">
      <c r="A46" s="90"/>
      <c r="B46" s="90" t="s">
        <v>69</v>
      </c>
      <c r="C46" s="91">
        <f>C44+C45</f>
        <v>13017</v>
      </c>
      <c r="D46" s="91">
        <f t="shared" ref="D46:N46" si="1">D44+D45</f>
        <v>4968</v>
      </c>
      <c r="E46" s="91">
        <f t="shared" si="1"/>
        <v>27599</v>
      </c>
      <c r="F46" s="91">
        <f t="shared" si="1"/>
        <v>7975</v>
      </c>
      <c r="G46" s="91">
        <f t="shared" si="1"/>
        <v>6111</v>
      </c>
      <c r="H46" s="91">
        <f t="shared" si="1"/>
        <v>469</v>
      </c>
      <c r="I46" s="91">
        <f t="shared" si="1"/>
        <v>280</v>
      </c>
      <c r="J46" s="91">
        <f t="shared" si="1"/>
        <v>140</v>
      </c>
      <c r="K46" s="91">
        <f t="shared" si="1"/>
        <v>18188</v>
      </c>
      <c r="L46" s="91">
        <f t="shared" si="1"/>
        <v>6889</v>
      </c>
      <c r="M46" s="91">
        <f t="shared" si="1"/>
        <v>336</v>
      </c>
      <c r="N46" s="91">
        <f t="shared" si="1"/>
        <v>146</v>
      </c>
      <c r="O46" s="90"/>
      <c r="P46" s="90"/>
    </row>
    <row r="47" spans="1:16" ht="15.75" hidden="1" customHeight="1" x14ac:dyDescent="0.2">
      <c r="A47" s="90"/>
      <c r="B47" s="90" t="s">
        <v>135</v>
      </c>
      <c r="C47" s="90">
        <v>13017</v>
      </c>
      <c r="D47" s="90">
        <v>4968</v>
      </c>
      <c r="E47" s="90">
        <v>27599</v>
      </c>
      <c r="F47" s="90">
        <v>7975</v>
      </c>
      <c r="G47" s="90">
        <v>6111</v>
      </c>
      <c r="H47" s="90">
        <v>469</v>
      </c>
      <c r="I47" s="90">
        <v>280</v>
      </c>
      <c r="J47" s="90">
        <v>140</v>
      </c>
      <c r="K47" s="90">
        <v>18188</v>
      </c>
      <c r="L47" s="90">
        <v>6889</v>
      </c>
      <c r="M47" s="90">
        <v>336</v>
      </c>
      <c r="N47" s="90">
        <v>146</v>
      </c>
      <c r="O47" s="90"/>
      <c r="P47" s="90"/>
    </row>
    <row r="48" spans="1:16" ht="15.75" hidden="1" customHeight="1" x14ac:dyDescent="0.2">
      <c r="A48" s="90"/>
      <c r="B48" s="90" t="s">
        <v>136</v>
      </c>
      <c r="C48" s="91">
        <f>C46-C47</f>
        <v>0</v>
      </c>
      <c r="D48" s="91">
        <f t="shared" ref="D48:N48" si="2">D46-D47</f>
        <v>0</v>
      </c>
      <c r="E48" s="91">
        <f t="shared" si="2"/>
        <v>0</v>
      </c>
      <c r="F48" s="91">
        <f t="shared" si="2"/>
        <v>0</v>
      </c>
      <c r="G48" s="91">
        <f t="shared" si="2"/>
        <v>0</v>
      </c>
      <c r="H48" s="91">
        <f t="shared" si="2"/>
        <v>0</v>
      </c>
      <c r="I48" s="91">
        <f t="shared" si="2"/>
        <v>0</v>
      </c>
      <c r="J48" s="91">
        <f t="shared" si="2"/>
        <v>0</v>
      </c>
      <c r="K48" s="91">
        <f t="shared" si="2"/>
        <v>0</v>
      </c>
      <c r="L48" s="91">
        <f t="shared" si="2"/>
        <v>0</v>
      </c>
      <c r="M48" s="91">
        <f t="shared" si="2"/>
        <v>0</v>
      </c>
      <c r="N48" s="91">
        <f t="shared" si="2"/>
        <v>0</v>
      </c>
      <c r="O48" s="90"/>
      <c r="P48" s="90"/>
    </row>
    <row r="49" spans="5:5" ht="15.75" hidden="1" customHeight="1" x14ac:dyDescent="0.2"/>
    <row r="54" spans="5:5" ht="15.75" customHeight="1" x14ac:dyDescent="0.2">
      <c r="E54" s="3"/>
    </row>
  </sheetData>
  <mergeCells count="18">
    <mergeCell ref="H4:H5"/>
    <mergeCell ref="O4:O5"/>
    <mergeCell ref="P4:P5"/>
    <mergeCell ref="A2:P2"/>
    <mergeCell ref="A3:P3"/>
    <mergeCell ref="M4:M5"/>
    <mergeCell ref="N4:N5"/>
    <mergeCell ref="K4:K5"/>
    <mergeCell ref="L4:L5"/>
    <mergeCell ref="I4:I5"/>
    <mergeCell ref="J4:J5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Y18"/>
  <sheetViews>
    <sheetView tabSelected="1" topLeftCell="A5" zoomScale="80" zoomScaleNormal="80" workbookViewId="0">
      <selection activeCell="AA5" sqref="AA5"/>
    </sheetView>
  </sheetViews>
  <sheetFormatPr defaultRowHeight="15.75" x14ac:dyDescent="0.2"/>
  <cols>
    <col min="1" max="1" width="22.140625" style="45" customWidth="1"/>
    <col min="2" max="2" width="17" style="45" customWidth="1"/>
    <col min="3" max="3" width="13.42578125" style="45" customWidth="1"/>
    <col min="4" max="4" width="12.85546875" style="45" customWidth="1"/>
    <col min="5" max="5" width="11.5703125" style="45" customWidth="1"/>
    <col min="6" max="6" width="12" style="45" customWidth="1"/>
    <col min="7" max="7" width="11.7109375" style="45" customWidth="1"/>
    <col min="8" max="8" width="9.140625" style="45"/>
    <col min="9" max="9" width="13.5703125" style="45" customWidth="1"/>
    <col min="10" max="10" width="12" style="45" customWidth="1"/>
    <col min="11" max="11" width="12.5703125" style="45" customWidth="1"/>
    <col min="12" max="12" width="11.7109375" style="45" customWidth="1"/>
    <col min="13" max="13" width="9.140625" style="45"/>
    <col min="14" max="14" width="11.85546875" style="45" customWidth="1"/>
    <col min="15" max="15" width="12.42578125" style="45" customWidth="1"/>
    <col min="16" max="16" width="12.28515625" style="45" customWidth="1"/>
    <col min="17" max="17" width="11.140625" style="45" customWidth="1"/>
    <col min="18" max="18" width="9.140625" style="45"/>
    <col min="19" max="19" width="12.85546875" style="45" customWidth="1"/>
    <col min="20" max="255" width="9.140625" style="45"/>
    <col min="256" max="256" width="22.140625" style="45" customWidth="1"/>
    <col min="257" max="511" width="9.140625" style="45"/>
    <col min="512" max="512" width="22.140625" style="45" customWidth="1"/>
    <col min="513" max="767" width="9.140625" style="45"/>
    <col min="768" max="768" width="22.140625" style="45" customWidth="1"/>
    <col min="769" max="1023" width="9.140625" style="45"/>
    <col min="1024" max="1024" width="22.140625" style="45" customWidth="1"/>
    <col min="1025" max="1279" width="9.140625" style="45"/>
    <col min="1280" max="1280" width="22.140625" style="45" customWidth="1"/>
    <col min="1281" max="1535" width="9.140625" style="45"/>
    <col min="1536" max="1536" width="22.140625" style="45" customWidth="1"/>
    <col min="1537" max="1791" width="9.140625" style="45"/>
    <col min="1792" max="1792" width="22.140625" style="45" customWidth="1"/>
    <col min="1793" max="2047" width="9.140625" style="45"/>
    <col min="2048" max="2048" width="22.140625" style="45" customWidth="1"/>
    <col min="2049" max="2303" width="9.140625" style="45"/>
    <col min="2304" max="2304" width="22.140625" style="45" customWidth="1"/>
    <col min="2305" max="2559" width="9.140625" style="45"/>
    <col min="2560" max="2560" width="22.140625" style="45" customWidth="1"/>
    <col min="2561" max="2815" width="9.140625" style="45"/>
    <col min="2816" max="2816" width="22.140625" style="45" customWidth="1"/>
    <col min="2817" max="3071" width="9.140625" style="45"/>
    <col min="3072" max="3072" width="22.140625" style="45" customWidth="1"/>
    <col min="3073" max="3327" width="9.140625" style="45"/>
    <col min="3328" max="3328" width="22.140625" style="45" customWidth="1"/>
    <col min="3329" max="3583" width="9.140625" style="45"/>
    <col min="3584" max="3584" width="22.140625" style="45" customWidth="1"/>
    <col min="3585" max="3839" width="9.140625" style="45"/>
    <col min="3840" max="3840" width="22.140625" style="45" customWidth="1"/>
    <col min="3841" max="4095" width="9.140625" style="45"/>
    <col min="4096" max="4096" width="22.140625" style="45" customWidth="1"/>
    <col min="4097" max="4351" width="9.140625" style="45"/>
    <col min="4352" max="4352" width="22.140625" style="45" customWidth="1"/>
    <col min="4353" max="4607" width="9.140625" style="45"/>
    <col min="4608" max="4608" width="22.140625" style="45" customWidth="1"/>
    <col min="4609" max="4863" width="9.140625" style="45"/>
    <col min="4864" max="4864" width="22.140625" style="45" customWidth="1"/>
    <col min="4865" max="5119" width="9.140625" style="45"/>
    <col min="5120" max="5120" width="22.140625" style="45" customWidth="1"/>
    <col min="5121" max="5375" width="9.140625" style="45"/>
    <col min="5376" max="5376" width="22.140625" style="45" customWidth="1"/>
    <col min="5377" max="5631" width="9.140625" style="45"/>
    <col min="5632" max="5632" width="22.140625" style="45" customWidth="1"/>
    <col min="5633" max="5887" width="9.140625" style="45"/>
    <col min="5888" max="5888" width="22.140625" style="45" customWidth="1"/>
    <col min="5889" max="6143" width="9.140625" style="45"/>
    <col min="6144" max="6144" width="22.140625" style="45" customWidth="1"/>
    <col min="6145" max="6399" width="9.140625" style="45"/>
    <col min="6400" max="6400" width="22.140625" style="45" customWidth="1"/>
    <col min="6401" max="6655" width="9.140625" style="45"/>
    <col min="6656" max="6656" width="22.140625" style="45" customWidth="1"/>
    <col min="6657" max="6911" width="9.140625" style="45"/>
    <col min="6912" max="6912" width="22.140625" style="45" customWidth="1"/>
    <col min="6913" max="7167" width="9.140625" style="45"/>
    <col min="7168" max="7168" width="22.140625" style="45" customWidth="1"/>
    <col min="7169" max="7423" width="9.140625" style="45"/>
    <col min="7424" max="7424" width="22.140625" style="45" customWidth="1"/>
    <col min="7425" max="7679" width="9.140625" style="45"/>
    <col min="7680" max="7680" width="22.140625" style="45" customWidth="1"/>
    <col min="7681" max="7935" width="9.140625" style="45"/>
    <col min="7936" max="7936" width="22.140625" style="45" customWidth="1"/>
    <col min="7937" max="8191" width="9.140625" style="45"/>
    <col min="8192" max="8192" width="22.140625" style="45" customWidth="1"/>
    <col min="8193" max="8447" width="9.140625" style="45"/>
    <col min="8448" max="8448" width="22.140625" style="45" customWidth="1"/>
    <col min="8449" max="8703" width="9.140625" style="45"/>
    <col min="8704" max="8704" width="22.140625" style="45" customWidth="1"/>
    <col min="8705" max="8959" width="9.140625" style="45"/>
    <col min="8960" max="8960" width="22.140625" style="45" customWidth="1"/>
    <col min="8961" max="9215" width="9.140625" style="45"/>
    <col min="9216" max="9216" width="22.140625" style="45" customWidth="1"/>
    <col min="9217" max="9471" width="9.140625" style="45"/>
    <col min="9472" max="9472" width="22.140625" style="45" customWidth="1"/>
    <col min="9473" max="9727" width="9.140625" style="45"/>
    <col min="9728" max="9728" width="22.140625" style="45" customWidth="1"/>
    <col min="9729" max="9983" width="9.140625" style="45"/>
    <col min="9984" max="9984" width="22.140625" style="45" customWidth="1"/>
    <col min="9985" max="10239" width="9.140625" style="45"/>
    <col min="10240" max="10240" width="22.140625" style="45" customWidth="1"/>
    <col min="10241" max="10495" width="9.140625" style="45"/>
    <col min="10496" max="10496" width="22.140625" style="45" customWidth="1"/>
    <col min="10497" max="10751" width="9.140625" style="45"/>
    <col min="10752" max="10752" width="22.140625" style="45" customWidth="1"/>
    <col min="10753" max="11007" width="9.140625" style="45"/>
    <col min="11008" max="11008" width="22.140625" style="45" customWidth="1"/>
    <col min="11009" max="11263" width="9.140625" style="45"/>
    <col min="11264" max="11264" width="22.140625" style="45" customWidth="1"/>
    <col min="11265" max="11519" width="9.140625" style="45"/>
    <col min="11520" max="11520" width="22.140625" style="45" customWidth="1"/>
    <col min="11521" max="11775" width="9.140625" style="45"/>
    <col min="11776" max="11776" width="22.140625" style="45" customWidth="1"/>
    <col min="11777" max="12031" width="9.140625" style="45"/>
    <col min="12032" max="12032" width="22.140625" style="45" customWidth="1"/>
    <col min="12033" max="12287" width="9.140625" style="45"/>
    <col min="12288" max="12288" width="22.140625" style="45" customWidth="1"/>
    <col min="12289" max="12543" width="9.140625" style="45"/>
    <col min="12544" max="12544" width="22.140625" style="45" customWidth="1"/>
    <col min="12545" max="12799" width="9.140625" style="45"/>
    <col min="12800" max="12800" width="22.140625" style="45" customWidth="1"/>
    <col min="12801" max="13055" width="9.140625" style="45"/>
    <col min="13056" max="13056" width="22.140625" style="45" customWidth="1"/>
    <col min="13057" max="13311" width="9.140625" style="45"/>
    <col min="13312" max="13312" width="22.140625" style="45" customWidth="1"/>
    <col min="13313" max="13567" width="9.140625" style="45"/>
    <col min="13568" max="13568" width="22.140625" style="45" customWidth="1"/>
    <col min="13569" max="13823" width="9.140625" style="45"/>
    <col min="13824" max="13824" width="22.140625" style="45" customWidth="1"/>
    <col min="13825" max="14079" width="9.140625" style="45"/>
    <col min="14080" max="14080" width="22.140625" style="45" customWidth="1"/>
    <col min="14081" max="14335" width="9.140625" style="45"/>
    <col min="14336" max="14336" width="22.140625" style="45" customWidth="1"/>
    <col min="14337" max="14591" width="9.140625" style="45"/>
    <col min="14592" max="14592" width="22.140625" style="45" customWidth="1"/>
    <col min="14593" max="14847" width="9.140625" style="45"/>
    <col min="14848" max="14848" width="22.140625" style="45" customWidth="1"/>
    <col min="14849" max="15103" width="9.140625" style="45"/>
    <col min="15104" max="15104" width="22.140625" style="45" customWidth="1"/>
    <col min="15105" max="15359" width="9.140625" style="45"/>
    <col min="15360" max="15360" width="22.140625" style="45" customWidth="1"/>
    <col min="15361" max="15615" width="9.140625" style="45"/>
    <col min="15616" max="15616" width="22.140625" style="45" customWidth="1"/>
    <col min="15617" max="15871" width="9.140625" style="45"/>
    <col min="15872" max="15872" width="22.140625" style="45" customWidth="1"/>
    <col min="15873" max="16127" width="9.140625" style="45"/>
    <col min="16128" max="16128" width="22.140625" style="45" customWidth="1"/>
    <col min="16129" max="16384" width="9.140625" style="45"/>
  </cols>
  <sheetData>
    <row r="1" spans="1:25" x14ac:dyDescent="0.25">
      <c r="A1" s="161" t="s">
        <v>108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</row>
    <row r="2" spans="1:25" ht="57.75" customHeight="1" x14ac:dyDescent="0.2">
      <c r="A2" s="162" t="s">
        <v>109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3"/>
      <c r="Y2" s="70"/>
    </row>
    <row r="3" spans="1:25" ht="30" customHeight="1" x14ac:dyDescent="0.2">
      <c r="A3" s="164" t="s">
        <v>86</v>
      </c>
      <c r="B3" s="165" t="s">
        <v>87</v>
      </c>
      <c r="C3" s="168" t="s">
        <v>88</v>
      </c>
      <c r="D3" s="168"/>
      <c r="E3" s="168"/>
      <c r="F3" s="168"/>
      <c r="G3" s="168"/>
      <c r="H3" s="168"/>
      <c r="I3" s="160" t="s">
        <v>89</v>
      </c>
      <c r="J3" s="160"/>
      <c r="K3" s="160"/>
      <c r="L3" s="160"/>
      <c r="M3" s="160"/>
      <c r="N3" s="160" t="s">
        <v>90</v>
      </c>
      <c r="O3" s="160"/>
      <c r="P3" s="160"/>
      <c r="Q3" s="160"/>
      <c r="R3" s="160"/>
      <c r="S3" s="160" t="s">
        <v>132</v>
      </c>
      <c r="T3" s="160"/>
      <c r="U3" s="160"/>
      <c r="V3" s="160"/>
      <c r="W3" s="160"/>
      <c r="X3" s="160"/>
    </row>
    <row r="4" spans="1:25" ht="2.25" hidden="1" customHeight="1" x14ac:dyDescent="0.2">
      <c r="A4" s="164"/>
      <c r="B4" s="166"/>
      <c r="C4" s="168"/>
      <c r="D4" s="168"/>
      <c r="E4" s="168"/>
      <c r="F4" s="168"/>
      <c r="G4" s="168"/>
      <c r="H4" s="168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 t="s">
        <v>131</v>
      </c>
      <c r="T4" s="160" t="s">
        <v>116</v>
      </c>
      <c r="U4" s="160" t="s">
        <v>91</v>
      </c>
      <c r="V4" s="160" t="s">
        <v>92</v>
      </c>
      <c r="W4" s="160"/>
      <c r="X4" s="160"/>
    </row>
    <row r="5" spans="1:25" ht="185.25" customHeight="1" x14ac:dyDescent="0.2">
      <c r="A5" s="164"/>
      <c r="B5" s="167"/>
      <c r="C5" s="73" t="s">
        <v>131</v>
      </c>
      <c r="D5" s="47" t="s">
        <v>116</v>
      </c>
      <c r="E5" s="47" t="s">
        <v>93</v>
      </c>
      <c r="F5" s="47" t="s">
        <v>94</v>
      </c>
      <c r="G5" s="47" t="s">
        <v>95</v>
      </c>
      <c r="H5" s="68" t="s">
        <v>44</v>
      </c>
      <c r="I5" s="47" t="s">
        <v>131</v>
      </c>
      <c r="J5" s="47" t="s">
        <v>116</v>
      </c>
      <c r="K5" s="47" t="s">
        <v>94</v>
      </c>
      <c r="L5" s="47" t="s">
        <v>95</v>
      </c>
      <c r="M5" s="47" t="s">
        <v>44</v>
      </c>
      <c r="N5" s="47" t="s">
        <v>131</v>
      </c>
      <c r="O5" s="47" t="s">
        <v>116</v>
      </c>
      <c r="P5" s="47" t="s">
        <v>94</v>
      </c>
      <c r="Q5" s="47" t="s">
        <v>95</v>
      </c>
      <c r="R5" s="47" t="s">
        <v>44</v>
      </c>
      <c r="S5" s="160"/>
      <c r="T5" s="160"/>
      <c r="U5" s="160"/>
      <c r="V5" s="47" t="s">
        <v>96</v>
      </c>
      <c r="W5" s="47" t="s">
        <v>94</v>
      </c>
      <c r="X5" s="47" t="s">
        <v>95</v>
      </c>
    </row>
    <row r="6" spans="1:25" ht="15.75" customHeight="1" x14ac:dyDescent="0.2">
      <c r="A6" s="76" t="s">
        <v>133</v>
      </c>
      <c r="B6" s="47"/>
      <c r="C6" s="46">
        <v>20</v>
      </c>
      <c r="D6" s="46">
        <v>35</v>
      </c>
      <c r="E6" s="47">
        <f>E7+E8+E13+E14+E15+E16</f>
        <v>1088</v>
      </c>
      <c r="F6" s="46">
        <v>780</v>
      </c>
      <c r="G6" s="46">
        <v>3120</v>
      </c>
      <c r="H6" s="46">
        <f>E6+F6+G6</f>
        <v>4988</v>
      </c>
      <c r="I6" s="47">
        <v>54</v>
      </c>
      <c r="J6" s="47">
        <v>0</v>
      </c>
      <c r="K6" s="46">
        <v>780</v>
      </c>
      <c r="L6" s="46">
        <f>L7+L8+L9</f>
        <v>8009</v>
      </c>
      <c r="M6" s="46">
        <f>K6+L6</f>
        <v>8789</v>
      </c>
      <c r="N6" s="47">
        <v>87</v>
      </c>
      <c r="O6" s="47">
        <v>0</v>
      </c>
      <c r="P6" s="46">
        <v>1560</v>
      </c>
      <c r="Q6" s="46">
        <f>Q7+Q8</f>
        <v>11232</v>
      </c>
      <c r="R6" s="46">
        <f>P6+Q6</f>
        <v>12792</v>
      </c>
      <c r="S6" s="47">
        <f>C6+I6+N6</f>
        <v>161</v>
      </c>
      <c r="T6" s="47">
        <f>D6+J6+O6</f>
        <v>35</v>
      </c>
      <c r="U6" s="47">
        <f>H6+M6+R6</f>
        <v>26569</v>
      </c>
      <c r="V6" s="47">
        <v>1088</v>
      </c>
      <c r="W6" s="47">
        <f>F6+K6+P6</f>
        <v>3120</v>
      </c>
      <c r="X6" s="47">
        <f>G6+L6+Q6</f>
        <v>22361</v>
      </c>
    </row>
    <row r="7" spans="1:25" x14ac:dyDescent="0.2">
      <c r="A7" s="72" t="s">
        <v>97</v>
      </c>
      <c r="B7" s="51" t="s">
        <v>115</v>
      </c>
      <c r="C7" s="46"/>
      <c r="D7" s="46"/>
      <c r="E7" s="46">
        <v>400</v>
      </c>
      <c r="F7" s="46">
        <v>780</v>
      </c>
      <c r="G7" s="46">
        <v>1872</v>
      </c>
      <c r="H7" s="46">
        <f t="shared" ref="H7:H16" si="0">E7+F7+G7</f>
        <v>3052</v>
      </c>
      <c r="I7" s="46"/>
      <c r="J7" s="46"/>
      <c r="K7" s="46">
        <v>780</v>
      </c>
      <c r="L7" s="46">
        <v>7020</v>
      </c>
      <c r="M7" s="46">
        <f>K7+L7</f>
        <v>7800</v>
      </c>
      <c r="N7" s="46"/>
      <c r="O7" s="46"/>
      <c r="P7" s="46">
        <v>1560</v>
      </c>
      <c r="Q7" s="46">
        <v>6740</v>
      </c>
      <c r="R7" s="46">
        <f>P7+Q7</f>
        <v>8300</v>
      </c>
      <c r="S7" s="46"/>
      <c r="T7" s="46"/>
      <c r="U7" s="46">
        <f>H7+M7+R7</f>
        <v>19152</v>
      </c>
      <c r="V7" s="46">
        <f>E7</f>
        <v>400</v>
      </c>
      <c r="W7" s="46">
        <f>F7+K7+P7</f>
        <v>3120</v>
      </c>
      <c r="X7" s="46">
        <f>G7+L7+Q7</f>
        <v>15632</v>
      </c>
    </row>
    <row r="8" spans="1:25" ht="31.5" x14ac:dyDescent="0.2">
      <c r="A8" s="72" t="s">
        <v>98</v>
      </c>
      <c r="B8" s="51" t="s">
        <v>114</v>
      </c>
      <c r="C8" s="46"/>
      <c r="D8" s="46"/>
      <c r="E8" s="46">
        <v>600</v>
      </c>
      <c r="F8" s="46"/>
      <c r="G8" s="46">
        <v>1248</v>
      </c>
      <c r="H8" s="46">
        <f t="shared" si="0"/>
        <v>1848</v>
      </c>
      <c r="I8" s="46"/>
      <c r="J8" s="46"/>
      <c r="K8" s="46"/>
      <c r="L8" s="46">
        <v>624</v>
      </c>
      <c r="M8" s="46">
        <f>K8+L8</f>
        <v>624</v>
      </c>
      <c r="N8" s="46"/>
      <c r="O8" s="46"/>
      <c r="P8" s="46"/>
      <c r="Q8" s="46">
        <v>4492</v>
      </c>
      <c r="R8" s="46">
        <f>P8+Q8</f>
        <v>4492</v>
      </c>
      <c r="S8" s="46"/>
      <c r="T8" s="46"/>
      <c r="U8" s="46">
        <f>H8+M8+R8</f>
        <v>6964</v>
      </c>
      <c r="V8" s="46">
        <v>600</v>
      </c>
      <c r="W8" s="46"/>
      <c r="X8" s="46">
        <f>G8+L8+Q8</f>
        <v>6364</v>
      </c>
    </row>
    <row r="9" spans="1:25" ht="31.5" x14ac:dyDescent="0.2">
      <c r="A9" s="72" t="s">
        <v>99</v>
      </c>
      <c r="B9" s="71"/>
      <c r="C9" s="46"/>
      <c r="D9" s="46"/>
      <c r="E9" s="46"/>
      <c r="F9" s="46"/>
      <c r="G9" s="46"/>
      <c r="H9" s="46">
        <f t="shared" si="0"/>
        <v>0</v>
      </c>
      <c r="I9" s="46"/>
      <c r="J9" s="46"/>
      <c r="K9" s="46"/>
      <c r="L9" s="46">
        <v>365</v>
      </c>
      <c r="M9" s="46">
        <f>K9+L9</f>
        <v>365</v>
      </c>
      <c r="N9" s="46"/>
      <c r="O9" s="46"/>
      <c r="P9" s="46"/>
      <c r="Q9" s="46"/>
      <c r="R9" s="46"/>
      <c r="S9" s="46"/>
      <c r="T9" s="46"/>
      <c r="U9" s="46">
        <f>H9+M9+R9</f>
        <v>365</v>
      </c>
      <c r="V9" s="46"/>
      <c r="W9" s="46"/>
      <c r="X9" s="46">
        <v>365</v>
      </c>
    </row>
    <row r="10" spans="1:25" ht="47.25" x14ac:dyDescent="0.25">
      <c r="A10" s="77" t="s">
        <v>100</v>
      </c>
      <c r="B10" s="79"/>
      <c r="C10" s="46"/>
      <c r="D10" s="46"/>
      <c r="E10" s="46"/>
      <c r="F10" s="46">
        <v>10</v>
      </c>
      <c r="G10" s="46" t="s">
        <v>101</v>
      </c>
      <c r="H10" s="46">
        <v>10</v>
      </c>
      <c r="I10" s="47"/>
      <c r="J10" s="47"/>
      <c r="K10" s="46">
        <v>60</v>
      </c>
      <c r="L10" s="46"/>
      <c r="M10" s="46">
        <f>K10+L10</f>
        <v>60</v>
      </c>
      <c r="N10" s="47"/>
      <c r="O10" s="47"/>
      <c r="P10" s="46">
        <v>120</v>
      </c>
      <c r="Q10" s="46"/>
      <c r="R10" s="46">
        <v>120</v>
      </c>
      <c r="S10" s="47"/>
      <c r="T10" s="47"/>
      <c r="U10" s="47">
        <v>190</v>
      </c>
      <c r="V10" s="47"/>
      <c r="W10" s="47">
        <f>F10+K10+P10</f>
        <v>190</v>
      </c>
      <c r="X10" s="47"/>
    </row>
    <row r="11" spans="1:25" ht="31.5" x14ac:dyDescent="0.25">
      <c r="A11" s="78" t="s">
        <v>102</v>
      </c>
      <c r="B11" s="79"/>
      <c r="C11" s="46"/>
      <c r="D11" s="46"/>
      <c r="E11" s="46"/>
      <c r="F11" s="46" t="s">
        <v>101</v>
      </c>
      <c r="G11" s="46"/>
      <c r="H11" s="46"/>
      <c r="I11" s="47"/>
      <c r="J11" s="47"/>
      <c r="K11" s="46"/>
      <c r="L11" s="46" t="s">
        <v>101</v>
      </c>
      <c r="M11" s="46"/>
      <c r="N11" s="47"/>
      <c r="O11" s="47"/>
      <c r="P11" s="46"/>
      <c r="Q11" s="46" t="s">
        <v>101</v>
      </c>
      <c r="R11" s="46"/>
      <c r="S11" s="47"/>
      <c r="T11" s="47"/>
      <c r="U11" s="47"/>
      <c r="V11" s="47"/>
      <c r="W11" s="47"/>
      <c r="X11" s="47"/>
    </row>
    <row r="12" spans="1:25" ht="31.5" x14ac:dyDescent="0.25">
      <c r="A12" s="78" t="s">
        <v>103</v>
      </c>
      <c r="B12" s="79"/>
      <c r="C12" s="46"/>
      <c r="D12" s="46"/>
      <c r="E12" s="46"/>
      <c r="F12" s="46"/>
      <c r="G12" s="46">
        <v>800</v>
      </c>
      <c r="H12" s="46">
        <f t="shared" si="0"/>
        <v>800</v>
      </c>
      <c r="I12" s="47"/>
      <c r="J12" s="47"/>
      <c r="K12" s="46"/>
      <c r="L12" s="46">
        <v>700</v>
      </c>
      <c r="M12" s="46">
        <f t="shared" ref="M12" si="1">K12+L12</f>
        <v>700</v>
      </c>
      <c r="N12" s="47"/>
      <c r="O12" s="47"/>
      <c r="P12" s="46"/>
      <c r="Q12" s="46">
        <v>900</v>
      </c>
      <c r="R12" s="46">
        <v>900</v>
      </c>
      <c r="S12" s="47"/>
      <c r="T12" s="47"/>
      <c r="U12" s="47">
        <f>H12+M12+R12</f>
        <v>2400</v>
      </c>
      <c r="V12" s="47"/>
      <c r="W12" s="47"/>
      <c r="X12" s="47">
        <v>2400</v>
      </c>
    </row>
    <row r="13" spans="1:25" ht="47.25" x14ac:dyDescent="0.2">
      <c r="A13" s="72" t="s">
        <v>104</v>
      </c>
      <c r="B13" s="52" t="s">
        <v>112</v>
      </c>
      <c r="C13" s="46"/>
      <c r="D13" s="46"/>
      <c r="E13" s="46">
        <v>8</v>
      </c>
      <c r="F13" s="46"/>
      <c r="G13" s="46"/>
      <c r="H13" s="46">
        <f t="shared" si="0"/>
        <v>8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>
        <v>8</v>
      </c>
      <c r="V13" s="46">
        <v>8</v>
      </c>
      <c r="W13" s="46"/>
      <c r="X13" s="46"/>
    </row>
    <row r="14" spans="1:25" ht="31.5" x14ac:dyDescent="0.2">
      <c r="A14" s="72" t="s">
        <v>105</v>
      </c>
      <c r="B14" s="52" t="s">
        <v>113</v>
      </c>
      <c r="C14" s="46"/>
      <c r="D14" s="46"/>
      <c r="E14" s="46">
        <v>50</v>
      </c>
      <c r="F14" s="46"/>
      <c r="G14" s="46"/>
      <c r="H14" s="46">
        <f t="shared" si="0"/>
        <v>50</v>
      </c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>
        <v>50</v>
      </c>
      <c r="V14" s="46">
        <v>50</v>
      </c>
      <c r="W14" s="46"/>
      <c r="X14" s="46"/>
    </row>
    <row r="15" spans="1:25" ht="15.75" customHeight="1" x14ac:dyDescent="0.2">
      <c r="A15" s="72" t="s">
        <v>106</v>
      </c>
      <c r="B15" s="51" t="s">
        <v>110</v>
      </c>
      <c r="C15" s="46"/>
      <c r="D15" s="46"/>
      <c r="E15" s="46">
        <v>15</v>
      </c>
      <c r="F15" s="46"/>
      <c r="G15" s="46" t="s">
        <v>101</v>
      </c>
      <c r="H15" s="46">
        <v>15</v>
      </c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>
        <v>15</v>
      </c>
      <c r="V15" s="46">
        <v>15</v>
      </c>
      <c r="W15" s="46"/>
      <c r="X15" s="46"/>
    </row>
    <row r="16" spans="1:25" ht="31.5" x14ac:dyDescent="0.2">
      <c r="A16" s="72" t="s">
        <v>107</v>
      </c>
      <c r="B16" s="51" t="s">
        <v>111</v>
      </c>
      <c r="C16" s="46"/>
      <c r="D16" s="46"/>
      <c r="E16" s="46">
        <v>15</v>
      </c>
      <c r="F16" s="46"/>
      <c r="G16" s="46"/>
      <c r="H16" s="46">
        <f t="shared" si="0"/>
        <v>15</v>
      </c>
      <c r="I16" s="46"/>
      <c r="J16" s="46"/>
      <c r="K16" s="46" t="s">
        <v>101</v>
      </c>
      <c r="L16" s="46"/>
      <c r="M16" s="46"/>
      <c r="N16" s="46"/>
      <c r="O16" s="46"/>
      <c r="P16" s="46"/>
      <c r="Q16" s="46"/>
      <c r="R16" s="46"/>
      <c r="S16" s="46"/>
      <c r="T16" s="46"/>
      <c r="U16" s="46">
        <v>15</v>
      </c>
      <c r="V16" s="46">
        <v>15</v>
      </c>
      <c r="W16" s="46"/>
      <c r="X16" s="46"/>
    </row>
    <row r="17" spans="1:8" x14ac:dyDescent="0.2">
      <c r="A17" s="49"/>
      <c r="B17" s="49"/>
    </row>
    <row r="18" spans="1:8" x14ac:dyDescent="0.2">
      <c r="A18" s="49"/>
      <c r="B18" s="49"/>
      <c r="H18" s="50"/>
    </row>
  </sheetData>
  <mergeCells count="12">
    <mergeCell ref="U4:U5"/>
    <mergeCell ref="V4:X4"/>
    <mergeCell ref="A1:X1"/>
    <mergeCell ref="A2:X2"/>
    <mergeCell ref="A3:A5"/>
    <mergeCell ref="B3:B5"/>
    <mergeCell ref="C3:H4"/>
    <mergeCell ref="I3:M4"/>
    <mergeCell ref="N3:R4"/>
    <mergeCell ref="S3:X3"/>
    <mergeCell ref="S4:S5"/>
    <mergeCell ref="T4:T5"/>
  </mergeCells>
  <pageMargins left="0.7" right="0.7" top="0.75" bottom="0.75" header="0.3" footer="0.3"/>
  <pageSetup paperSize="9" scale="4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КС ДС</vt:lpstr>
      <vt:lpstr>Посещ и обращ</vt:lpstr>
      <vt:lpstr>Д-ка</vt:lpstr>
      <vt:lpstr>диализ</vt:lpstr>
      <vt:lpstr>'Посещ и обращ'!Область_печати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User</cp:lastModifiedBy>
  <cp:lastPrinted>2026-09-21T10:33:44Z</cp:lastPrinted>
  <dcterms:created xsi:type="dcterms:W3CDTF">2024-11-26T10:30:05Z</dcterms:created>
  <dcterms:modified xsi:type="dcterms:W3CDTF">2026-10-07T08:14:43Z</dcterms:modified>
</cp:coreProperties>
</file>