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1" sheetId="1" r:id="rId1"/>
    <sheet name="Прил2" sheetId="2" r:id="rId2"/>
  </sheets>
  <definedNames/>
  <calcPr fullCalcOnLoad="1"/>
</workbook>
</file>

<file path=xl/comments2.xml><?xml version="1.0" encoding="utf-8"?>
<comments xmlns="http://schemas.openxmlformats.org/spreadsheetml/2006/main">
  <authors>
    <author>Customer</author>
  </authors>
  <commentList>
    <comment ref="B19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входят з/п ФАП ГП и ДП, неотлож, и КГУ
за минусом разницы з/п КГУ 101,2 т.р. Которая включена в з/п ЦРБ
</t>
        </r>
      </text>
    </comment>
    <comment ref="B18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входят з/п Фапов, и разница ст.1 133,1 т.р.
 оставшаяся от КГУ и МВД т.к. по ним был применен тариф ГП</t>
        </r>
      </text>
    </comment>
    <comment ref="B22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за минусом  з/п КГУ 2011 г. ст.1 - 
 207,3 т.р.</t>
        </r>
      </text>
    </comment>
    <comment ref="B26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от суммы целев.ср-тв МЗ по РДБ перекинули 2 838,4 ст.1,2 на дн.стац</t>
        </r>
      </text>
    </comment>
    <comment ref="B16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все что перешло из бюджета по стационару за минусом 2838,4 РДБ перекинутых на 
дн.стац</t>
        </r>
      </text>
    </comment>
  </commentList>
</comments>
</file>

<file path=xl/sharedStrings.xml><?xml version="1.0" encoding="utf-8"?>
<sst xmlns="http://schemas.openxmlformats.org/spreadsheetml/2006/main" count="122" uniqueCount="55">
  <si>
    <t xml:space="preserve">                       Приложение 2</t>
  </si>
  <si>
    <t>тыс.руб.</t>
  </si>
  <si>
    <t>вид помощи</t>
  </si>
  <si>
    <t>группа 200</t>
  </si>
  <si>
    <t>группа 300</t>
  </si>
  <si>
    <t>итого</t>
  </si>
  <si>
    <t>подстатья 211</t>
  </si>
  <si>
    <t>подстатья 213</t>
  </si>
  <si>
    <t>подстатья 340</t>
  </si>
  <si>
    <t>заработ.плата</t>
  </si>
  <si>
    <t>начисл. на выплаты по оплате труда</t>
  </si>
  <si>
    <t>питание</t>
  </si>
  <si>
    <t xml:space="preserve">медикаменты, перевязочные ср-ва,
мед. инструментарий, реактивы, химикаты, стекло, химпосуда для лабораторных исследований
</t>
  </si>
  <si>
    <t>мягкий инвентарь</t>
  </si>
  <si>
    <t>МСЧ МВД - 280 к/дней</t>
  </si>
  <si>
    <t>х</t>
  </si>
  <si>
    <t>всего: по всем уровням</t>
  </si>
  <si>
    <t xml:space="preserve">1 к/день </t>
  </si>
  <si>
    <t>продукты питания</t>
  </si>
  <si>
    <t>медикаменты</t>
  </si>
  <si>
    <t>мяг.инвентарь</t>
  </si>
  <si>
    <t>итого по3 ст.</t>
  </si>
  <si>
    <t xml:space="preserve">1 посещение </t>
  </si>
  <si>
    <t>1 п/день</t>
  </si>
  <si>
    <t>поликлиника - 2 603 133 посещений</t>
  </si>
  <si>
    <t>ЦРБ - 1 256 180 посещений</t>
  </si>
  <si>
    <t>МСЧ МВД - 1000 посещений</t>
  </si>
  <si>
    <t>республиканские ЛПУ - 351 430 посещений</t>
  </si>
  <si>
    <t>стационар - 577 018 к/дней</t>
  </si>
  <si>
    <t>ЦРБ - 231 338 к/дней</t>
  </si>
  <si>
    <t xml:space="preserve">МУ "Городской родильный дом им. О.А. Шунгаевой" - 34 635 к/дней  </t>
  </si>
  <si>
    <t>дневной стационар - 147 699 п/дней</t>
  </si>
  <si>
    <t>городские ЛПУ - 36 446 п/дней</t>
  </si>
  <si>
    <t>ЦРБ - 83 153 п/дней</t>
  </si>
  <si>
    <t>республиканские ЛПУ - 28 100 п/дней</t>
  </si>
  <si>
    <t>республиканские ЛПУ - 299 215 к/дней</t>
  </si>
  <si>
    <t>Госпиталь ветеранов - 11 550 к/дней</t>
  </si>
  <si>
    <t>городские ЛПУ и КГУ - 994 523 посещений</t>
  </si>
  <si>
    <t>2012 расчет</t>
  </si>
  <si>
    <t>стоимость ТП ОМС в 2011 году</t>
  </si>
  <si>
    <t>-   1 761,0</t>
  </si>
  <si>
    <t>-   9 260,3</t>
  </si>
  <si>
    <t>-   902,0</t>
  </si>
  <si>
    <t xml:space="preserve">  +    59 257,0</t>
  </si>
  <si>
    <t>- 1 314,69</t>
  </si>
  <si>
    <t>+  46 019,0</t>
  </si>
  <si>
    <t xml:space="preserve">              к Тарифному соглашению на 2012 год</t>
  </si>
  <si>
    <t xml:space="preserve">   + увелич./ - уменьш. к 2011 г. (без уч. Центра диализа 64 428,0 т.р.)</t>
  </si>
  <si>
    <t xml:space="preserve">                       Приложение 1</t>
  </si>
  <si>
    <t xml:space="preserve">                        к Тарифному соглашению на 2012 год</t>
  </si>
  <si>
    <t>Усредненная структура тарифа в системе ОМС на 2012 год а разрезе уровней и видов медицинской помощи</t>
  </si>
  <si>
    <t>в %</t>
  </si>
  <si>
    <t xml:space="preserve">                                      Расчет стоимости Территориальной программы ОМС в разрезе уровней ЛПУ  на 2012 год</t>
  </si>
  <si>
    <t>Центр амбулаторного диализа</t>
  </si>
  <si>
    <t>с учетом изменений вступивших в силу с 21 июня 2012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</si>
</sst>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distributed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distributed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2" xfId="0" applyBorder="1" applyAlignment="1">
      <alignment vertical="distributed"/>
    </xf>
    <xf numFmtId="4" fontId="3" fillId="0" borderId="12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2" xfId="0" applyFill="1" applyBorder="1" applyAlignment="1">
      <alignment horizontal="center"/>
    </xf>
    <xf numFmtId="4" fontId="3" fillId="2" borderId="12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0" fillId="0" borderId="0" xfId="0" applyAlignment="1" quotePrefix="1">
      <alignment/>
    </xf>
    <xf numFmtId="0" fontId="0" fillId="2" borderId="12" xfId="0" applyFill="1" applyBorder="1" applyAlignment="1">
      <alignment horizontal="center"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H10" sqref="H10"/>
    </sheetView>
  </sheetViews>
  <sheetFormatPr defaultColWidth="9.00390625" defaultRowHeight="12.75"/>
  <cols>
    <col min="1" max="1" width="38.75390625" style="0" customWidth="1"/>
    <col min="2" max="2" width="18.375" style="0" customWidth="1"/>
    <col min="3" max="3" width="14.25390625" style="0" customWidth="1"/>
    <col min="4" max="4" width="11.75390625" style="0" bestFit="1" customWidth="1"/>
    <col min="5" max="5" width="21.75390625" style="0" customWidth="1"/>
    <col min="6" max="6" width="15.00390625" style="0" customWidth="1"/>
    <col min="7" max="7" width="12.00390625" style="0" customWidth="1"/>
  </cols>
  <sheetData>
    <row r="1" ht="12.75">
      <c r="F1" t="s">
        <v>48</v>
      </c>
    </row>
    <row r="2" ht="12.75">
      <c r="E2" t="s">
        <v>49</v>
      </c>
    </row>
    <row r="5" spans="1:5" ht="15.75">
      <c r="A5" s="1" t="s">
        <v>50</v>
      </c>
      <c r="B5" s="1"/>
      <c r="C5" s="1"/>
      <c r="D5" s="1"/>
      <c r="E5" s="1"/>
    </row>
    <row r="6" spans="1:5" ht="15.75">
      <c r="A6" s="1"/>
      <c r="B6" s="1" t="s">
        <v>54</v>
      </c>
      <c r="C6" s="1"/>
      <c r="D6" s="1"/>
      <c r="E6" s="1"/>
    </row>
    <row r="7" ht="12.75">
      <c r="F7" s="2" t="s">
        <v>51</v>
      </c>
    </row>
    <row r="8" spans="1:7" ht="12.75">
      <c r="A8" s="3" t="s">
        <v>2</v>
      </c>
      <c r="B8" s="4" t="s">
        <v>3</v>
      </c>
      <c r="C8" s="5" t="s">
        <v>3</v>
      </c>
      <c r="D8" s="5" t="s">
        <v>4</v>
      </c>
      <c r="E8" s="5" t="s">
        <v>4</v>
      </c>
      <c r="F8" s="6" t="s">
        <v>4</v>
      </c>
      <c r="G8" s="7" t="s">
        <v>5</v>
      </c>
    </row>
    <row r="9" spans="1:7" ht="12.75">
      <c r="A9" s="8"/>
      <c r="B9" s="9" t="s">
        <v>6</v>
      </c>
      <c r="C9" s="10" t="s">
        <v>7</v>
      </c>
      <c r="D9" s="10" t="s">
        <v>8</v>
      </c>
      <c r="E9" s="10" t="s">
        <v>8</v>
      </c>
      <c r="F9" s="11" t="s">
        <v>8</v>
      </c>
      <c r="G9" s="12"/>
    </row>
    <row r="10" spans="1:7" ht="81" customHeight="1">
      <c r="A10" s="13"/>
      <c r="B10" s="14" t="s">
        <v>9</v>
      </c>
      <c r="C10" s="15" t="s">
        <v>10</v>
      </c>
      <c r="D10" s="16" t="s">
        <v>11</v>
      </c>
      <c r="E10" s="17" t="s">
        <v>12</v>
      </c>
      <c r="F10" s="16" t="s">
        <v>13</v>
      </c>
      <c r="G10" s="18"/>
    </row>
    <row r="11" spans="1:7" ht="12.75">
      <c r="A11" s="19" t="s">
        <v>28</v>
      </c>
      <c r="B11" s="20">
        <f>ROUND(Прил2!B11/Прил2!G11*100,2)</f>
        <v>67.09</v>
      </c>
      <c r="C11" s="20">
        <f>ROUND(Прил2!C11/Прил2!G11*100,2)</f>
        <v>20.26</v>
      </c>
      <c r="D11" s="20">
        <f>ROUND(Прил2!D11/Прил2!G11*100,2)</f>
        <v>3.02</v>
      </c>
      <c r="E11" s="20">
        <v>9.42</v>
      </c>
      <c r="F11" s="20">
        <f>ROUND(Прил2!F11/Прил2!G11*100,2)</f>
        <v>0.21</v>
      </c>
      <c r="G11" s="20">
        <f aca="true" t="shared" si="0" ref="G11:G17">SUM(B11:F11)</f>
        <v>100</v>
      </c>
    </row>
    <row r="12" spans="1:7" ht="12.75">
      <c r="A12" s="22" t="s">
        <v>29</v>
      </c>
      <c r="B12" s="23">
        <f>ROUND(Прил2!B12/Прил2!G12*100,2)</f>
        <v>66.8</v>
      </c>
      <c r="C12" s="23">
        <f>ROUND(Прил2!C12/Прил2!G12*100,2)</f>
        <v>20.17</v>
      </c>
      <c r="D12" s="23">
        <f>ROUND(Прил2!D12/Прил2!G12*100,2)</f>
        <v>3.24</v>
      </c>
      <c r="E12" s="23">
        <f>ROUND(Прил2!E12/Прил2!G12*100,2)</f>
        <v>9.56</v>
      </c>
      <c r="F12" s="23">
        <f>ROUND(Прил2!F12/Прил2!G12*100,2)</f>
        <v>0.23</v>
      </c>
      <c r="G12" s="23">
        <f t="shared" si="0"/>
        <v>100</v>
      </c>
    </row>
    <row r="13" spans="1:7" ht="12.75">
      <c r="A13" s="22" t="s">
        <v>14</v>
      </c>
      <c r="B13" s="23">
        <f>ROUND(Прил2!B13/Прил2!G13*100,2)</f>
        <v>66.45</v>
      </c>
      <c r="C13" s="23">
        <f>ROUND(Прил2!C13/Прил2!G13*100,2)</f>
        <v>20.07</v>
      </c>
      <c r="D13" s="23">
        <f>ROUND(Прил2!D13/Прил2!G13*100,2)</f>
        <v>3.36</v>
      </c>
      <c r="E13" s="23">
        <v>9.89</v>
      </c>
      <c r="F13" s="23">
        <f>ROUND(Прил2!F13/Прил2!G13*100,2)</f>
        <v>0.23</v>
      </c>
      <c r="G13" s="23">
        <f t="shared" si="0"/>
        <v>100.00000000000001</v>
      </c>
    </row>
    <row r="14" spans="1:7" ht="25.5">
      <c r="A14" s="25" t="s">
        <v>30</v>
      </c>
      <c r="B14" s="23">
        <f>ROUND(Прил2!B14/Прил2!G14*100,2)</f>
        <v>68.04</v>
      </c>
      <c r="C14" s="23">
        <f>ROUND(Прил2!C14/Прил2!G14*100,2)</f>
        <v>20.55</v>
      </c>
      <c r="D14" s="23">
        <f>ROUND(Прил2!D14/Прил2!G14*100,2)</f>
        <v>2.83</v>
      </c>
      <c r="E14" s="23">
        <v>8.38</v>
      </c>
      <c r="F14" s="23">
        <f>ROUND(Прил2!F14/Прил2!G14*100,2)</f>
        <v>0.2</v>
      </c>
      <c r="G14" s="23">
        <f t="shared" si="0"/>
        <v>100</v>
      </c>
    </row>
    <row r="15" spans="1:7" ht="12.75">
      <c r="A15" s="25" t="s">
        <v>36</v>
      </c>
      <c r="B15" s="23">
        <f>ROUND(Прил2!B15/Прил2!G15*100,2)</f>
        <v>56.43</v>
      </c>
      <c r="C15" s="23">
        <f>ROUND(Прил2!C15/Прил2!G15*100,2)</f>
        <v>17.04</v>
      </c>
      <c r="D15" s="23">
        <f>ROUND(Прил2!D15/Прил2!G15*100,2)</f>
        <v>8.7</v>
      </c>
      <c r="E15" s="23">
        <v>17.4</v>
      </c>
      <c r="F15" s="23">
        <f>ROUND(Прил2!F15/Прил2!G15*100,2)</f>
        <v>0.43</v>
      </c>
      <c r="G15" s="23">
        <f>SUM(B15:F15)</f>
        <v>100</v>
      </c>
    </row>
    <row r="16" spans="1:7" ht="12.75">
      <c r="A16" s="22" t="s">
        <v>35</v>
      </c>
      <c r="B16" s="23">
        <f>ROUND(Прил2!B16/Прил2!G16*100,2)</f>
        <v>67.59</v>
      </c>
      <c r="C16" s="23">
        <f>ROUND(Прил2!C16/Прил2!G16*100,2)</f>
        <v>20.41</v>
      </c>
      <c r="D16" s="23">
        <f>ROUND(Прил2!D16/Прил2!G16*100,2)</f>
        <v>2.68</v>
      </c>
      <c r="E16" s="23">
        <v>9.13</v>
      </c>
      <c r="F16" s="23">
        <f>ROUND(Прил2!F16/Прил2!G16*100,2)</f>
        <v>0.19</v>
      </c>
      <c r="G16" s="23">
        <f t="shared" si="0"/>
        <v>100</v>
      </c>
    </row>
    <row r="17" spans="1:7" ht="12.75">
      <c r="A17" s="19" t="s">
        <v>24</v>
      </c>
      <c r="B17" s="20">
        <f>ROUND(Прил2!B17/Прил2!G17*100,2)</f>
        <v>60.93</v>
      </c>
      <c r="C17" s="20">
        <f>ROUND(Прил2!C17/Прил2!G17*100,2)</f>
        <v>18.4</v>
      </c>
      <c r="D17" s="26" t="s">
        <v>15</v>
      </c>
      <c r="E17" s="20">
        <v>20.46</v>
      </c>
      <c r="F17" s="20">
        <f>ROUND(Прил2!F17/Прил2!G17*100,2)</f>
        <v>0.21</v>
      </c>
      <c r="G17" s="20">
        <f t="shared" si="0"/>
        <v>99.99999999999999</v>
      </c>
    </row>
    <row r="18" spans="1:7" ht="12.75">
      <c r="A18" s="22" t="s">
        <v>25</v>
      </c>
      <c r="B18" s="23">
        <f>ROUND(Прил2!B18/Прил2!G18*100,2)</f>
        <v>75.09</v>
      </c>
      <c r="C18" s="23">
        <f>ROUND(Прил2!C18/Прил2!G18*100,2)</f>
        <v>22.68</v>
      </c>
      <c r="D18" s="27" t="s">
        <v>15</v>
      </c>
      <c r="E18" s="23">
        <v>1.98</v>
      </c>
      <c r="F18" s="23">
        <f>ROUND(Прил2!F18/Прил2!G18*100,2)</f>
        <v>0.25</v>
      </c>
      <c r="G18" s="23">
        <f aca="true" t="shared" si="1" ref="G18:G26">SUM(B18:F18)</f>
        <v>100.00000000000001</v>
      </c>
    </row>
    <row r="19" spans="1:7" ht="12.75">
      <c r="A19" s="22" t="s">
        <v>37</v>
      </c>
      <c r="B19" s="23">
        <f>ROUND(Прил2!B19/Прил2!G19*100,2)</f>
        <v>74.2</v>
      </c>
      <c r="C19" s="23">
        <f>ROUND(Прил2!C19/Прил2!G19*100,2)</f>
        <v>22.41</v>
      </c>
      <c r="D19" s="27" t="s">
        <v>15</v>
      </c>
      <c r="E19" s="23">
        <f>ROUND(Прил2!E19/Прил2!G19*100,2)</f>
        <v>3.03</v>
      </c>
      <c r="F19" s="23">
        <f>ROUND(Прил2!F19/Прил2!G19*100,2)</f>
        <v>0.36</v>
      </c>
      <c r="G19" s="23">
        <f t="shared" si="1"/>
        <v>100</v>
      </c>
    </row>
    <row r="20" spans="1:7" ht="12.75">
      <c r="A20" s="22" t="s">
        <v>26</v>
      </c>
      <c r="B20" s="23">
        <f>ROUND(Прил2!B20/Прил2!G20*100,2)</f>
        <v>73.92</v>
      </c>
      <c r="C20" s="23">
        <f>ROUND(Прил2!C20/Прил2!G20*100,2)</f>
        <v>22.32</v>
      </c>
      <c r="D20" s="27" t="s">
        <v>15</v>
      </c>
      <c r="E20" s="23">
        <v>3.33</v>
      </c>
      <c r="F20" s="23">
        <f>ROUND(Прил2!F20/Прил2!G20*100,2)</f>
        <v>0.43</v>
      </c>
      <c r="G20" s="23">
        <f t="shared" si="1"/>
        <v>100.00000000000001</v>
      </c>
    </row>
    <row r="21" spans="1:7" ht="12.75">
      <c r="A21" s="22" t="s">
        <v>53</v>
      </c>
      <c r="B21" s="23"/>
      <c r="C21" s="23"/>
      <c r="D21" s="27"/>
      <c r="E21" s="23">
        <f>ROUND(Прил2!E21/Прил2!G21*100,2)</f>
        <v>100</v>
      </c>
      <c r="F21" s="23"/>
      <c r="G21" s="23">
        <v>100</v>
      </c>
    </row>
    <row r="22" spans="1:7" ht="12.75">
      <c r="A22" s="22" t="s">
        <v>27</v>
      </c>
      <c r="B22" s="23">
        <f>ROUND(Прил2!B22/Прил2!G22*100,2)</f>
        <v>75.57</v>
      </c>
      <c r="C22" s="23">
        <f>ROUND(Прил2!C22/Прил2!G22*100,2)</f>
        <v>22.82</v>
      </c>
      <c r="D22" s="27" t="s">
        <v>15</v>
      </c>
      <c r="E22" s="23">
        <f>ROUND(Прил2!E22/Прил2!G22*100,2)</f>
        <v>1.44</v>
      </c>
      <c r="F22" s="23">
        <f>ROUND(Прил2!F22/Прил2!G22*100,2)</f>
        <v>0.17</v>
      </c>
      <c r="G22" s="23">
        <f t="shared" si="1"/>
        <v>99.99999999999999</v>
      </c>
    </row>
    <row r="23" spans="1:7" ht="12.75">
      <c r="A23" s="19" t="s">
        <v>31</v>
      </c>
      <c r="B23" s="20">
        <f>ROUND(Прил2!B23/Прил2!G23*100,2)</f>
        <v>68.14</v>
      </c>
      <c r="C23" s="20">
        <f>ROUND(Прил2!C23/Прил2!G23*100,2)</f>
        <v>20.58</v>
      </c>
      <c r="D23" s="26" t="s">
        <v>15</v>
      </c>
      <c r="E23" s="20">
        <f>ROUND(Прил2!E23/Прил2!G23*100,2)</f>
        <v>10.84</v>
      </c>
      <c r="F23" s="20">
        <f>ROUND(Прил2!F23/Прил2!G23*100,2)</f>
        <v>0.44</v>
      </c>
      <c r="G23" s="20">
        <f t="shared" si="1"/>
        <v>100</v>
      </c>
    </row>
    <row r="24" spans="1:7" ht="12.75">
      <c r="A24" s="22" t="s">
        <v>33</v>
      </c>
      <c r="B24" s="23">
        <f>ROUND(Прил2!B24/Прил2!G24*100,2)</f>
        <v>64.6</v>
      </c>
      <c r="C24" s="23">
        <f>ROUND(Прил2!C24/Прил2!G24*100,2)</f>
        <v>19.51</v>
      </c>
      <c r="D24" s="27" t="s">
        <v>15</v>
      </c>
      <c r="E24" s="23">
        <f>ROUND(Прил2!E24/Прил2!G24*100,2)</f>
        <v>15.27</v>
      </c>
      <c r="F24" s="23">
        <f>ROUND(Прил2!F24/Прил2!G24*100,2)</f>
        <v>0.62</v>
      </c>
      <c r="G24" s="23">
        <f t="shared" si="1"/>
        <v>100</v>
      </c>
    </row>
    <row r="25" spans="1:7" ht="12.75">
      <c r="A25" s="22" t="s">
        <v>32</v>
      </c>
      <c r="B25" s="23">
        <f>ROUND(Прил2!B25/Прил2!G25*100,2)</f>
        <v>69.39</v>
      </c>
      <c r="C25" s="23">
        <f>ROUND(Прил2!C25/Прил2!G25*100,2)</f>
        <v>20.96</v>
      </c>
      <c r="D25" s="27" t="s">
        <v>15</v>
      </c>
      <c r="E25" s="23">
        <f>ROUND(Прил2!E25/Прил2!G25*100,2)</f>
        <v>9.28</v>
      </c>
      <c r="F25" s="23">
        <f>ROUND(Прил2!F25/Прил2!G25*100,2)</f>
        <v>0.37</v>
      </c>
      <c r="G25" s="23">
        <f t="shared" si="1"/>
        <v>100</v>
      </c>
    </row>
    <row r="26" spans="1:7" ht="12.75">
      <c r="A26" s="22" t="s">
        <v>34</v>
      </c>
      <c r="B26" s="23">
        <f>ROUND(Прил2!B26/Прил2!G26*100,2)</f>
        <v>71.51</v>
      </c>
      <c r="C26" s="23">
        <f>ROUND(Прил2!C26/Прил2!G26*100,2)</f>
        <v>21.6</v>
      </c>
      <c r="D26" s="27" t="s">
        <v>15</v>
      </c>
      <c r="E26" s="23">
        <f>ROUND(Прил2!E26/Прил2!G26*100,2)</f>
        <v>6.62</v>
      </c>
      <c r="F26" s="23">
        <f>ROUND(Прил2!F26/Прил2!G26*100,2)</f>
        <v>0.27</v>
      </c>
      <c r="G26" s="23">
        <f t="shared" si="1"/>
        <v>100.00000000000001</v>
      </c>
    </row>
    <row r="27" spans="1:7" ht="12.75">
      <c r="A27" s="19" t="s">
        <v>16</v>
      </c>
      <c r="B27" s="20">
        <f>ROUND(Прил2!B27/Прил2!G27*100,2)</f>
        <v>64.71</v>
      </c>
      <c r="C27" s="20">
        <f>ROUND(Прил2!C27/Прил2!G27*100,2)</f>
        <v>19.54</v>
      </c>
      <c r="D27" s="20">
        <f>ROUND(Прил2!D27/Прил2!G27*100,2)</f>
        <v>1.76</v>
      </c>
      <c r="E27" s="20">
        <v>13.8</v>
      </c>
      <c r="F27" s="20">
        <f>ROUND(Прил2!F27/Прил2!G27*100,2)</f>
        <v>0.22</v>
      </c>
      <c r="G27" s="20">
        <f>SUM(B27:F27)</f>
        <v>100.03</v>
      </c>
    </row>
  </sheetData>
  <printOptions/>
  <pageMargins left="0.75" right="0.33" top="0.5" bottom="1" header="0.3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B20" sqref="B20"/>
    </sheetView>
  </sheetViews>
  <sheetFormatPr defaultColWidth="9.00390625" defaultRowHeight="12.75"/>
  <cols>
    <col min="1" max="1" width="39.375" style="0" customWidth="1"/>
    <col min="2" max="2" width="20.75390625" style="0" customWidth="1"/>
    <col min="3" max="3" width="17.625" style="0" customWidth="1"/>
    <col min="4" max="4" width="13.875" style="0" customWidth="1"/>
    <col min="5" max="5" width="18.75390625" style="0" customWidth="1"/>
    <col min="6" max="6" width="13.875" style="0" customWidth="1"/>
    <col min="7" max="7" width="13.125" style="0" customWidth="1"/>
    <col min="8" max="8" width="11.25390625" style="0" customWidth="1"/>
    <col min="11" max="11" width="10.125" style="0" customWidth="1"/>
  </cols>
  <sheetData>
    <row r="1" ht="12.75">
      <c r="F1" t="s">
        <v>0</v>
      </c>
    </row>
    <row r="2" ht="12.75">
      <c r="E2" t="s">
        <v>46</v>
      </c>
    </row>
    <row r="5" spans="1:5" ht="15.75">
      <c r="A5" s="1" t="s">
        <v>52</v>
      </c>
      <c r="B5" s="1"/>
      <c r="C5" s="1"/>
      <c r="D5" s="1"/>
      <c r="E5" s="1"/>
    </row>
    <row r="6" spans="1:5" ht="15.75">
      <c r="A6" s="1"/>
      <c r="B6" s="1" t="s">
        <v>54</v>
      </c>
      <c r="C6" s="1"/>
      <c r="D6" s="1"/>
      <c r="E6" s="1"/>
    </row>
    <row r="7" ht="12.75">
      <c r="F7" s="2" t="s">
        <v>1</v>
      </c>
    </row>
    <row r="8" spans="1:7" ht="12.75">
      <c r="A8" s="3" t="s">
        <v>2</v>
      </c>
      <c r="B8" s="4" t="s">
        <v>3</v>
      </c>
      <c r="C8" s="5" t="s">
        <v>3</v>
      </c>
      <c r="D8" s="5" t="s">
        <v>4</v>
      </c>
      <c r="E8" s="5" t="s">
        <v>4</v>
      </c>
      <c r="F8" s="6" t="s">
        <v>4</v>
      </c>
      <c r="G8" s="7" t="s">
        <v>5</v>
      </c>
    </row>
    <row r="9" spans="1:7" ht="12.75">
      <c r="A9" s="8"/>
      <c r="B9" s="9" t="s">
        <v>6</v>
      </c>
      <c r="C9" s="10" t="s">
        <v>7</v>
      </c>
      <c r="D9" s="10" t="s">
        <v>8</v>
      </c>
      <c r="E9" s="10" t="s">
        <v>8</v>
      </c>
      <c r="F9" s="11" t="s">
        <v>8</v>
      </c>
      <c r="G9" s="12"/>
    </row>
    <row r="10" spans="1:7" ht="78" customHeight="1">
      <c r="A10" s="13"/>
      <c r="B10" s="14" t="s">
        <v>9</v>
      </c>
      <c r="C10" s="15" t="s">
        <v>10</v>
      </c>
      <c r="D10" s="16" t="s">
        <v>11</v>
      </c>
      <c r="E10" s="17" t="s">
        <v>12</v>
      </c>
      <c r="F10" s="16" t="s">
        <v>13</v>
      </c>
      <c r="G10" s="18"/>
    </row>
    <row r="11" spans="1:7" s="21" customFormat="1" ht="24.75" customHeight="1">
      <c r="A11" s="19" t="s">
        <v>28</v>
      </c>
      <c r="B11" s="20">
        <v>343944.8</v>
      </c>
      <c r="C11" s="20">
        <v>103871.38</v>
      </c>
      <c r="D11" s="20">
        <v>15495</v>
      </c>
      <c r="E11" s="20">
        <v>48253.6</v>
      </c>
      <c r="F11" s="20">
        <v>1077.5</v>
      </c>
      <c r="G11" s="20">
        <f>SUM(B11:F11)</f>
        <v>512642.27999999997</v>
      </c>
    </row>
    <row r="12" spans="1:11" ht="12.75">
      <c r="A12" s="22" t="s">
        <v>29</v>
      </c>
      <c r="B12" s="23">
        <f>96212.6+18264.2+6835.6</f>
        <v>121312.40000000001</v>
      </c>
      <c r="C12" s="23">
        <f>29056.21+5515.8+2064.4</f>
        <v>36636.41</v>
      </c>
      <c r="D12" s="23">
        <f>4909+705.4+264</f>
        <v>5878.4</v>
      </c>
      <c r="E12" s="23">
        <f>14377.7+2174.9+814</f>
        <v>17366.600000000002</v>
      </c>
      <c r="F12" s="23">
        <f>328.5+58.8+22</f>
        <v>409.3</v>
      </c>
      <c r="G12" s="23">
        <f>SUM(B12:F12)</f>
        <v>181603.11</v>
      </c>
      <c r="H12" s="24"/>
      <c r="K12" s="24"/>
    </row>
    <row r="13" spans="1:11" ht="12.75">
      <c r="A13" s="22" t="s">
        <v>14</v>
      </c>
      <c r="B13" s="23">
        <v>116.8</v>
      </c>
      <c r="C13" s="23">
        <v>35.27</v>
      </c>
      <c r="D13" s="23">
        <v>5.9</v>
      </c>
      <c r="E13" s="23">
        <v>17.4</v>
      </c>
      <c r="F13" s="23">
        <v>0.4</v>
      </c>
      <c r="G13" s="23">
        <v>175.77</v>
      </c>
      <c r="H13" s="24"/>
      <c r="K13" s="24"/>
    </row>
    <row r="14" spans="1:11" ht="25.5">
      <c r="A14" s="25" t="s">
        <v>30</v>
      </c>
      <c r="B14" s="23">
        <v>23460.7</v>
      </c>
      <c r="C14" s="23">
        <v>7085.13</v>
      </c>
      <c r="D14" s="23">
        <f>735+240</f>
        <v>975</v>
      </c>
      <c r="E14" s="23">
        <f>2152.6+740</f>
        <v>2892.6</v>
      </c>
      <c r="F14" s="23">
        <f>49.2+20</f>
        <v>69.2</v>
      </c>
      <c r="G14" s="23">
        <v>34482.63</v>
      </c>
      <c r="H14" s="24"/>
      <c r="K14" s="24"/>
    </row>
    <row r="15" spans="1:11" ht="12.75">
      <c r="A15" s="25" t="s">
        <v>36</v>
      </c>
      <c r="B15" s="23">
        <v>6489.2</v>
      </c>
      <c r="C15" s="23">
        <v>1959.74</v>
      </c>
      <c r="D15" s="23">
        <v>1000</v>
      </c>
      <c r="E15" s="23">
        <v>2000</v>
      </c>
      <c r="F15" s="23">
        <v>50</v>
      </c>
      <c r="G15" s="23">
        <f>SUM(B15:F15)</f>
        <v>11498.94</v>
      </c>
      <c r="H15" s="24"/>
      <c r="K15" s="24"/>
    </row>
    <row r="16" spans="1:11" ht="12.75">
      <c r="A16" s="22" t="s">
        <v>35</v>
      </c>
      <c r="B16" s="23">
        <f>186421.3+6144.4</f>
        <v>192565.69999999998</v>
      </c>
      <c r="C16" s="23">
        <f>56299.23+1855.6</f>
        <v>58154.83</v>
      </c>
      <c r="D16" s="23">
        <f>7351.1+284.6</f>
        <v>7635.700000000001</v>
      </c>
      <c r="E16" s="23">
        <f>24099.4+1000+877.6</f>
        <v>25977</v>
      </c>
      <c r="F16" s="23">
        <f>524.9+23.7</f>
        <v>548.6</v>
      </c>
      <c r="G16" s="23">
        <f>SUM(B16:F16)</f>
        <v>284881.82999999996</v>
      </c>
      <c r="H16" s="24"/>
      <c r="K16" s="24"/>
    </row>
    <row r="17" spans="1:7" s="21" customFormat="1" ht="24" customHeight="1">
      <c r="A17" s="19" t="s">
        <v>24</v>
      </c>
      <c r="B17" s="20">
        <v>209996.44</v>
      </c>
      <c r="C17" s="20">
        <v>63418.93</v>
      </c>
      <c r="D17" s="26" t="s">
        <v>15</v>
      </c>
      <c r="E17" s="20">
        <v>70483.3</v>
      </c>
      <c r="F17" s="20">
        <v>739.21</v>
      </c>
      <c r="G17" s="20">
        <v>344637.88</v>
      </c>
    </row>
    <row r="18" spans="1:11" ht="12.75">
      <c r="A18" s="22" t="s">
        <v>25</v>
      </c>
      <c r="B18" s="23">
        <v>110168.8</v>
      </c>
      <c r="C18" s="23">
        <v>33270.98</v>
      </c>
      <c r="D18" s="27" t="s">
        <v>15</v>
      </c>
      <c r="E18" s="23">
        <v>2917</v>
      </c>
      <c r="F18" s="23">
        <v>362</v>
      </c>
      <c r="G18" s="23">
        <v>146718.78</v>
      </c>
      <c r="H18" s="24"/>
      <c r="K18" s="24"/>
    </row>
    <row r="19" spans="1:11" ht="12.75">
      <c r="A19" s="22" t="s">
        <v>37</v>
      </c>
      <c r="B19" s="23">
        <v>56761.54</v>
      </c>
      <c r="C19" s="23">
        <v>17141.99</v>
      </c>
      <c r="D19" s="27" t="s">
        <v>15</v>
      </c>
      <c r="E19" s="23">
        <v>2317.2</v>
      </c>
      <c r="F19" s="23">
        <v>278.5</v>
      </c>
      <c r="G19" s="23">
        <v>76499.23</v>
      </c>
      <c r="H19" s="24"/>
      <c r="K19" s="24"/>
    </row>
    <row r="20" spans="1:11" ht="12.75">
      <c r="A20" s="22" t="s">
        <v>26</v>
      </c>
      <c r="B20" s="23">
        <v>51.2</v>
      </c>
      <c r="C20" s="23">
        <v>15.46</v>
      </c>
      <c r="D20" s="27" t="s">
        <v>15</v>
      </c>
      <c r="E20" s="23">
        <v>2.3</v>
      </c>
      <c r="F20" s="23">
        <v>0.3</v>
      </c>
      <c r="G20" s="23">
        <v>69.26</v>
      </c>
      <c r="H20" s="24"/>
      <c r="K20" s="24"/>
    </row>
    <row r="21" spans="1:11" ht="12.75">
      <c r="A21" s="22" t="s">
        <v>53</v>
      </c>
      <c r="B21" s="23"/>
      <c r="C21" s="23"/>
      <c r="D21" s="27"/>
      <c r="E21" s="23">
        <v>64428</v>
      </c>
      <c r="F21" s="23"/>
      <c r="G21" s="23">
        <v>64428</v>
      </c>
      <c r="H21" s="24"/>
      <c r="K21" s="24"/>
    </row>
    <row r="22" spans="1:11" ht="12.75">
      <c r="A22" s="22" t="s">
        <v>27</v>
      </c>
      <c r="B22" s="23">
        <v>43014.9</v>
      </c>
      <c r="C22" s="23">
        <v>12990.5</v>
      </c>
      <c r="D22" s="27" t="s">
        <v>15</v>
      </c>
      <c r="E22" s="23">
        <v>818.8</v>
      </c>
      <c r="F22" s="23">
        <v>98.41</v>
      </c>
      <c r="G22" s="23">
        <v>56922.61</v>
      </c>
      <c r="H22" s="24"/>
      <c r="K22" s="24"/>
    </row>
    <row r="23" spans="1:7" s="21" customFormat="1" ht="24" customHeight="1">
      <c r="A23" s="19" t="s">
        <v>31</v>
      </c>
      <c r="B23" s="20">
        <v>16817</v>
      </c>
      <c r="C23" s="20">
        <v>5078.74</v>
      </c>
      <c r="D23" s="26" t="s">
        <v>15</v>
      </c>
      <c r="E23" s="20">
        <v>2676.6</v>
      </c>
      <c r="F23" s="20">
        <v>108.9</v>
      </c>
      <c r="G23" s="20">
        <v>24681.24</v>
      </c>
    </row>
    <row r="24" spans="1:11" ht="12.75">
      <c r="A24" s="22" t="s">
        <v>33</v>
      </c>
      <c r="B24" s="23">
        <v>6373</v>
      </c>
      <c r="C24" s="23">
        <v>1924.65</v>
      </c>
      <c r="D24" s="27" t="s">
        <v>15</v>
      </c>
      <c r="E24" s="23">
        <v>1506.7</v>
      </c>
      <c r="F24" s="23">
        <v>61.4</v>
      </c>
      <c r="G24" s="23">
        <v>9865.75</v>
      </c>
      <c r="H24" s="24"/>
      <c r="K24" s="24"/>
    </row>
    <row r="25" spans="1:11" ht="12.75">
      <c r="A25" s="22" t="s">
        <v>32</v>
      </c>
      <c r="B25" s="23">
        <v>4938.5</v>
      </c>
      <c r="C25" s="23">
        <v>1491.43</v>
      </c>
      <c r="D25" s="27" t="s">
        <v>15</v>
      </c>
      <c r="E25" s="23">
        <v>660.4</v>
      </c>
      <c r="F25" s="23">
        <v>26.6</v>
      </c>
      <c r="G25" s="23">
        <v>7116.93</v>
      </c>
      <c r="H25" s="24"/>
      <c r="K25" s="24"/>
    </row>
    <row r="26" spans="1:11" ht="12.75">
      <c r="A26" s="22" t="s">
        <v>34</v>
      </c>
      <c r="B26" s="23">
        <v>5505.5</v>
      </c>
      <c r="C26" s="23">
        <v>1662.66</v>
      </c>
      <c r="D26" s="27" t="s">
        <v>15</v>
      </c>
      <c r="E26" s="23">
        <v>509.5</v>
      </c>
      <c r="F26" s="23">
        <v>20.9</v>
      </c>
      <c r="G26" s="23">
        <v>7698.56</v>
      </c>
      <c r="H26" s="24"/>
      <c r="K26" s="24"/>
    </row>
    <row r="27" spans="1:7" s="21" customFormat="1" ht="22.5" customHeight="1">
      <c r="A27" s="19" t="s">
        <v>16</v>
      </c>
      <c r="B27" s="20">
        <f>ROUND(B11+B17+B23,2)</f>
        <v>570758.24</v>
      </c>
      <c r="C27" s="20">
        <f>ROUND(C11+C17+C23,2)</f>
        <v>172369.05</v>
      </c>
      <c r="D27" s="20">
        <f>ROUND(D11,2)</f>
        <v>15495</v>
      </c>
      <c r="E27" s="20">
        <f>ROUND(E11+E17+E23,2)</f>
        <v>121413.5</v>
      </c>
      <c r="F27" s="20">
        <f>ROUND(F11+F17+F23,2)</f>
        <v>1925.61</v>
      </c>
      <c r="G27" s="20">
        <f>ROUND(G11+G17+G23,2)</f>
        <v>881961.4</v>
      </c>
    </row>
    <row r="28" spans="1:5" ht="12.75" hidden="1">
      <c r="A28" s="28" t="s">
        <v>17</v>
      </c>
      <c r="B28" s="28" t="s">
        <v>18</v>
      </c>
      <c r="C28" s="28" t="s">
        <v>19</v>
      </c>
      <c r="D28" s="28" t="s">
        <v>20</v>
      </c>
      <c r="E28" s="28" t="s">
        <v>21</v>
      </c>
    </row>
    <row r="29" spans="1:5" ht="12.75" hidden="1">
      <c r="A29" s="29">
        <v>2009</v>
      </c>
      <c r="B29" s="29">
        <v>34.56</v>
      </c>
      <c r="C29" s="29">
        <v>133</v>
      </c>
      <c r="D29" s="29">
        <v>5.18</v>
      </c>
      <c r="E29" s="29">
        <v>172.74</v>
      </c>
    </row>
    <row r="30" spans="1:5" ht="12.75" hidden="1">
      <c r="A30" s="29">
        <v>2010</v>
      </c>
      <c r="B30" s="29">
        <v>28.16</v>
      </c>
      <c r="C30" s="29">
        <v>83.23</v>
      </c>
      <c r="D30" s="29">
        <v>2.16</v>
      </c>
      <c r="E30" s="29">
        <v>113.55</v>
      </c>
    </row>
    <row r="31" spans="1:5" ht="12.75" hidden="1">
      <c r="A31" s="29">
        <v>2011</v>
      </c>
      <c r="B31" s="29">
        <v>29.57</v>
      </c>
      <c r="C31" s="29">
        <v>91.18</v>
      </c>
      <c r="D31" s="29">
        <v>2.46</v>
      </c>
      <c r="E31" s="29">
        <v>123.21</v>
      </c>
    </row>
    <row r="32" spans="1:5" ht="12.75" hidden="1">
      <c r="A32" s="29" t="s">
        <v>38</v>
      </c>
      <c r="B32" s="29">
        <v>24.26</v>
      </c>
      <c r="C32" s="29">
        <v>73.91</v>
      </c>
      <c r="D32" s="29">
        <v>1.65</v>
      </c>
      <c r="E32" s="29">
        <v>99.82</v>
      </c>
    </row>
    <row r="33" spans="1:5" ht="12.75" hidden="1">
      <c r="A33" s="29" t="s">
        <v>22</v>
      </c>
      <c r="B33" s="29"/>
      <c r="C33" s="29"/>
      <c r="D33" s="29"/>
      <c r="E33" s="29"/>
    </row>
    <row r="34" spans="1:5" ht="12.75" hidden="1">
      <c r="A34" s="29">
        <v>2009</v>
      </c>
      <c r="B34" s="29" t="s">
        <v>15</v>
      </c>
      <c r="C34" s="29">
        <v>8.57</v>
      </c>
      <c r="D34" s="29">
        <v>1.46</v>
      </c>
      <c r="E34" s="29">
        <v>10.03</v>
      </c>
    </row>
    <row r="35" spans="1:5" ht="12.75" hidden="1">
      <c r="A35" s="29">
        <v>2010</v>
      </c>
      <c r="B35" s="29" t="s">
        <v>15</v>
      </c>
      <c r="C35" s="29">
        <v>3.39</v>
      </c>
      <c r="D35" s="29">
        <v>0.5</v>
      </c>
      <c r="E35" s="29">
        <v>3.89</v>
      </c>
    </row>
    <row r="36" spans="1:5" ht="12.75" hidden="1">
      <c r="A36" s="29">
        <v>2011</v>
      </c>
      <c r="B36" s="29" t="s">
        <v>15</v>
      </c>
      <c r="C36" s="29">
        <v>3.47</v>
      </c>
      <c r="D36" s="29">
        <v>0.5</v>
      </c>
      <c r="E36" s="29">
        <v>3.97</v>
      </c>
    </row>
    <row r="37" spans="1:5" ht="12.75" hidden="1">
      <c r="A37" s="29" t="s">
        <v>38</v>
      </c>
      <c r="B37" s="29" t="s">
        <v>15</v>
      </c>
      <c r="C37" s="29">
        <v>2.33</v>
      </c>
      <c r="D37" s="29">
        <v>0.28</v>
      </c>
      <c r="E37" s="29">
        <v>2.61</v>
      </c>
    </row>
    <row r="38" spans="1:5" ht="12.75" hidden="1">
      <c r="A38" s="29" t="s">
        <v>23</v>
      </c>
      <c r="B38" s="29"/>
      <c r="C38" s="29"/>
      <c r="D38" s="29"/>
      <c r="E38" s="29"/>
    </row>
    <row r="39" spans="1:5" ht="12.75" hidden="1">
      <c r="A39" s="29">
        <v>2009</v>
      </c>
      <c r="B39" s="29" t="s">
        <v>15</v>
      </c>
      <c r="C39" s="29">
        <v>130.83</v>
      </c>
      <c r="D39" s="29">
        <v>6.6</v>
      </c>
      <c r="E39" s="29">
        <v>137.43</v>
      </c>
    </row>
    <row r="40" spans="1:5" ht="12.75" hidden="1">
      <c r="A40" s="29">
        <v>2010</v>
      </c>
      <c r="B40" s="29" t="s">
        <v>15</v>
      </c>
      <c r="C40" s="29">
        <v>25.41</v>
      </c>
      <c r="D40" s="29">
        <v>1.22</v>
      </c>
      <c r="E40" s="29">
        <v>26.63</v>
      </c>
    </row>
    <row r="41" spans="1:5" ht="12.75" hidden="1">
      <c r="A41" s="30">
        <v>2011</v>
      </c>
      <c r="B41" s="29" t="s">
        <v>15</v>
      </c>
      <c r="C41" s="3">
        <v>25.45</v>
      </c>
      <c r="D41" s="3">
        <v>1.25</v>
      </c>
      <c r="E41" s="3">
        <v>26.7</v>
      </c>
    </row>
    <row r="42" spans="1:5" ht="12.75" hidden="1">
      <c r="A42" s="29" t="s">
        <v>38</v>
      </c>
      <c r="B42" s="29" t="s">
        <v>15</v>
      </c>
      <c r="C42" s="29">
        <v>18.12</v>
      </c>
      <c r="D42" s="29">
        <v>0.74</v>
      </c>
      <c r="E42" s="29">
        <v>18.86</v>
      </c>
    </row>
    <row r="43" spans="1:7" ht="12.75" hidden="1">
      <c r="A43" s="31" t="s">
        <v>39</v>
      </c>
      <c r="B43" s="32">
        <v>480257.05</v>
      </c>
      <c r="C43" s="32">
        <v>164247.93</v>
      </c>
      <c r="D43" s="32">
        <v>15762.01</v>
      </c>
      <c r="E43" s="32">
        <v>60639.32</v>
      </c>
      <c r="F43" s="32">
        <v>2703.09</v>
      </c>
      <c r="G43" s="32">
        <v>723609.4</v>
      </c>
    </row>
    <row r="44" spans="1:7" ht="31.5" customHeight="1" hidden="1">
      <c r="A44" s="35" t="s">
        <v>47</v>
      </c>
      <c r="B44" s="33" t="s">
        <v>43</v>
      </c>
      <c r="C44" s="33" t="s">
        <v>44</v>
      </c>
      <c r="D44" s="33" t="s">
        <v>40</v>
      </c>
      <c r="E44" s="33" t="s">
        <v>41</v>
      </c>
      <c r="F44" s="33" t="s">
        <v>42</v>
      </c>
      <c r="G44" s="33" t="s">
        <v>45</v>
      </c>
    </row>
    <row r="54" ht="12.75">
      <c r="E54" s="34"/>
    </row>
  </sheetData>
  <printOptions/>
  <pageMargins left="0.75" right="0.17" top="0.17" bottom="0.16" header="0.16" footer="0.16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Sidore</cp:lastModifiedBy>
  <cp:lastPrinted>2012-07-10T07:14:35Z</cp:lastPrinted>
  <dcterms:created xsi:type="dcterms:W3CDTF">2012-01-18T06:13:10Z</dcterms:created>
  <dcterms:modified xsi:type="dcterms:W3CDTF">2012-07-11T16:34:01Z</dcterms:modified>
  <cp:category/>
  <cp:version/>
  <cp:contentType/>
  <cp:contentStatus/>
</cp:coreProperties>
</file>